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Stick\Angebot_Kalkulation\2. Semester\Kap. 12 - Ermittlung EKT's\"/>
    </mc:Choice>
  </mc:AlternateContent>
  <xr:revisionPtr revIDLastSave="0" documentId="13_ncr:1_{166C41DD-76F0-4935-8AF9-85D482A7BEC2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0. Allgemeines" sheetId="14" r:id="rId1"/>
    <sheet name="1. Mittellohn" sheetId="4" r:id="rId2"/>
    <sheet name="2. Tarife_Zuschläge" sheetId="16" r:id="rId3"/>
    <sheet name="3. Arbeitstage" sheetId="12" r:id="rId4"/>
    <sheet name="4. Soziallöhne" sheetId="13" r:id="rId5"/>
    <sheet name="5. Sozialkosten" sheetId="7" r:id="rId6"/>
    <sheet name="6. Lohnnebenkosten" sheetId="8" r:id="rId7"/>
    <sheet name="7. Gerätekarte_1" sheetId="6" r:id="rId8"/>
    <sheet name="8. Gerätekarte_2" sheetId="9" r:id="rId9"/>
    <sheet name="9. Kurz-LV" sheetId="15" r:id="rId10"/>
    <sheet name="10. Kalkulation" sheetId="1" r:id="rId11"/>
    <sheet name="11. Gemeinkosten" sheetId="3" r:id="rId12"/>
    <sheet name="12. Schlußblatt" sheetId="2" r:id="rId13"/>
    <sheet name="13. EFB 221" sheetId="11" r:id="rId14"/>
    <sheet name="14. EFB 221 - Beispiel" sheetId="10" r:id="rId15"/>
    <sheet name="15. Massenermittlung" sheetId="5" r:id="rId16"/>
  </sheets>
  <externalReferences>
    <externalReference r:id="rId17"/>
  </externalReferences>
  <definedNames>
    <definedName name="_xlnm.Print_Area" localSheetId="7">'7. Gerätekarte_1'!#REF!</definedName>
    <definedName name="_xlnm.Print_Area" localSheetId="8">'8. Gerätekarte_2'!#REF!</definedName>
    <definedName name="_xlnm.Print_Titles" localSheetId="10">'10. Kalkulation'!$6:$8</definedName>
    <definedName name="lohn">'[1]1. Mittellohn'!$C$50</definedName>
    <definedName name="ml">'1. Mittellohn'!$F$47</definedName>
    <definedName name="nk">'6. Lohnnebenkosten'!$E$35</definedName>
    <definedName name="sk">'5. Sozialkosten'!$E$39</definedName>
    <definedName name="tage">'5. Sozialkosten'!#REF!</definedName>
    <definedName name="zl">'12. Schlußblatt'!$D$25</definedName>
  </definedNames>
  <calcPr calcId="191029" fullPrecision="0"/>
</workbook>
</file>

<file path=xl/calcChain.xml><?xml version="1.0" encoding="utf-8"?>
<calcChain xmlns="http://schemas.openxmlformats.org/spreadsheetml/2006/main">
  <c r="D29" i="16" l="1"/>
  <c r="D28" i="16"/>
  <c r="D27" i="16"/>
  <c r="D26" i="16"/>
  <c r="D25" i="16"/>
  <c r="D24" i="16"/>
  <c r="D23" i="16"/>
  <c r="D22" i="16"/>
  <c r="D21" i="16"/>
  <c r="D20" i="16"/>
  <c r="D11" i="16"/>
  <c r="D10" i="16"/>
  <c r="D9" i="16"/>
  <c r="D8" i="16"/>
  <c r="C41" i="1"/>
  <c r="C36" i="1"/>
  <c r="C31" i="1"/>
  <c r="C15" i="1"/>
  <c r="C10" i="1"/>
  <c r="E18" i="9"/>
  <c r="E17" i="9"/>
  <c r="D14" i="9"/>
  <c r="E14" i="9" s="1"/>
  <c r="E18" i="6"/>
  <c r="E17" i="6"/>
  <c r="D14" i="6"/>
  <c r="E14" i="6" s="1"/>
  <c r="C28" i="15"/>
  <c r="G39" i="10"/>
  <c r="G28" i="10"/>
  <c r="E41" i="10"/>
  <c r="G41" i="10" s="1"/>
  <c r="E28" i="10"/>
  <c r="D28" i="10"/>
  <c r="E38" i="10"/>
  <c r="G38" i="10" s="1"/>
  <c r="C28" i="10"/>
  <c r="F19" i="10"/>
  <c r="G19" i="10" s="1"/>
  <c r="G20" i="10" s="1"/>
  <c r="C37" i="10" s="1"/>
  <c r="G36" i="10" s="1"/>
  <c r="F17" i="10"/>
  <c r="G16" i="10"/>
  <c r="G18" i="10"/>
  <c r="F9" i="10"/>
  <c r="B4" i="8"/>
  <c r="C29" i="7"/>
  <c r="C22" i="7"/>
  <c r="B4" i="7"/>
  <c r="B4" i="13"/>
  <c r="C23" i="12"/>
  <c r="C22" i="12"/>
  <c r="C24" i="12" s="1"/>
  <c r="C10" i="12"/>
  <c r="B5" i="12"/>
  <c r="C66" i="1"/>
  <c r="G26" i="2"/>
  <c r="D25" i="2"/>
  <c r="G28" i="2"/>
  <c r="C25" i="12" l="1"/>
  <c r="C13" i="13"/>
  <c r="C10" i="13"/>
  <c r="G42" i="10"/>
  <c r="C7" i="13"/>
  <c r="C17" i="13" s="1"/>
  <c r="C18" i="13" l="1"/>
  <c r="C21" i="13" s="1"/>
  <c r="C22" i="13" s="1"/>
  <c r="E5" i="7"/>
  <c r="D30" i="7" l="1"/>
  <c r="D23" i="7"/>
  <c r="D36" i="7"/>
  <c r="D37" i="7"/>
  <c r="E38" i="7" s="1"/>
  <c r="D33" i="7" l="1"/>
  <c r="E33" i="7" s="1"/>
  <c r="E34" i="7" s="1"/>
  <c r="E39" i="7" s="1"/>
</calcChain>
</file>

<file path=xl/sharedStrings.xml><?xml version="1.0" encoding="utf-8"?>
<sst xmlns="http://schemas.openxmlformats.org/spreadsheetml/2006/main" count="687" uniqueCount="452">
  <si>
    <t>BV:</t>
  </si>
  <si>
    <t>Datum:</t>
  </si>
  <si>
    <t>Pos.</t>
  </si>
  <si>
    <t>Kurztext</t>
  </si>
  <si>
    <t>Menge/Masse</t>
  </si>
  <si>
    <t>Lohn</t>
  </si>
  <si>
    <t>Stoffkosten</t>
  </si>
  <si>
    <t>Geräte</t>
  </si>
  <si>
    <t>(EKT)</t>
  </si>
  <si>
    <t>[h]</t>
  </si>
  <si>
    <t>Schlußblatt - Ermittlung der Angebotssumme</t>
  </si>
  <si>
    <t>Kostenarten</t>
  </si>
  <si>
    <t>Lohnkosten</t>
  </si>
  <si>
    <t>Materialkosten</t>
  </si>
  <si>
    <t>Gerätekosten</t>
  </si>
  <si>
    <t>Einzelkosten der Teilleistungen</t>
  </si>
  <si>
    <t>Summe EKT's</t>
  </si>
  <si>
    <t>Summe Gemeinkosten</t>
  </si>
  <si>
    <t>Herstellkosten</t>
  </si>
  <si>
    <t>Allge. Geschäftskosten (AGK's)</t>
  </si>
  <si>
    <t>Wagnis / Gewinn (W/G)</t>
  </si>
  <si>
    <t>Sonstige ................</t>
  </si>
  <si>
    <t>Summe:</t>
  </si>
  <si>
    <t>Angebotssumme brutto:</t>
  </si>
  <si>
    <t>Mittellohnberechnung</t>
  </si>
  <si>
    <t>Berufsgruppe</t>
  </si>
  <si>
    <t>Anzahl</t>
  </si>
  <si>
    <t>Lohn in €/h</t>
  </si>
  <si>
    <t>Vorarbeiter</t>
  </si>
  <si>
    <t>Summe Lohn</t>
  </si>
  <si>
    <t xml:space="preserve">1. durchschnittlicher Tariflohn </t>
  </si>
  <si>
    <t>2. Stammarbeiterzulage</t>
  </si>
  <si>
    <t>3. Erschwerniszuschlag</t>
  </si>
  <si>
    <t>5. Sozialkosten</t>
  </si>
  <si>
    <t>6. Lohnnebenkosten</t>
  </si>
  <si>
    <t>Mittellohn A (AP):</t>
  </si>
  <si>
    <t>Mittellohn AS (APS):</t>
  </si>
  <si>
    <t>Mittellohn ASL (APSL):</t>
  </si>
  <si>
    <t>Ermittlung Gemeinkosten</t>
  </si>
  <si>
    <t>je Einheit</t>
  </si>
  <si>
    <t>EP</t>
  </si>
  <si>
    <t>GP (Gemeinkosten)</t>
  </si>
  <si>
    <t>Verbrauch</t>
  </si>
  <si>
    <t>[Euro]</t>
  </si>
  <si>
    <t>Lohn gesamt €/h</t>
  </si>
  <si>
    <t>Stand:</t>
  </si>
  <si>
    <t>Pos</t>
  </si>
  <si>
    <t>Bezeichnung</t>
  </si>
  <si>
    <t>Länge</t>
  </si>
  <si>
    <t>Breite</t>
  </si>
  <si>
    <t>Höhe</t>
  </si>
  <si>
    <t>Menge / Masse</t>
  </si>
  <si>
    <t xml:space="preserve">Massenermittlung </t>
  </si>
  <si>
    <t xml:space="preserve">Einzelkostenzuschlag= </t>
  </si>
  <si>
    <t>-100 =</t>
  </si>
  <si>
    <t>Fremdleistung.</t>
  </si>
  <si>
    <t xml:space="preserve">     Anzahl AK's:</t>
  </si>
  <si>
    <t>Bauzeit:</t>
  </si>
  <si>
    <t>= Monate</t>
  </si>
  <si>
    <t>Vorhaltemonate</t>
  </si>
  <si>
    <t>Wartungs- und Pflegestoffe</t>
  </si>
  <si>
    <t>Berechnung Einheitspreis:</t>
  </si>
  <si>
    <r>
      <t xml:space="preserve">EP = (Lohnkosten + Stoffkosten + Geräte + Fremdleistung) </t>
    </r>
    <r>
      <rPr>
        <i/>
        <sz val="9"/>
        <rFont val="Arial"/>
        <family val="2"/>
      </rPr>
      <t>je Einheit</t>
    </r>
  </si>
  <si>
    <r>
      <t xml:space="preserve">GP
</t>
    </r>
    <r>
      <rPr>
        <b/>
        <sz val="8"/>
        <rFont val="Arial"/>
        <family val="2"/>
      </rPr>
      <t>Teilleistung</t>
    </r>
  </si>
  <si>
    <r>
      <t xml:space="preserve">EP
</t>
    </r>
    <r>
      <rPr>
        <b/>
        <sz val="8"/>
        <rFont val="Arial"/>
        <family val="2"/>
      </rPr>
      <t>Angebotspreis</t>
    </r>
  </si>
  <si>
    <r>
      <t xml:space="preserve">GP
</t>
    </r>
    <r>
      <rPr>
        <b/>
        <sz val="8"/>
        <rFont val="Arial"/>
        <family val="2"/>
      </rPr>
      <t>Angebotspreis</t>
    </r>
  </si>
  <si>
    <t>Ausfalltage wegen Kurzarbeit</t>
  </si>
  <si>
    <t>Sozialkosten in Höhe von:</t>
  </si>
  <si>
    <t>€ /h</t>
  </si>
  <si>
    <t>Lohnnebenkosten:</t>
  </si>
  <si>
    <t>1.</t>
  </si>
  <si>
    <t>Angaben über den Verrechnungslohn</t>
  </si>
  <si>
    <t>Zuschlag
%</t>
  </si>
  <si>
    <t>€/h</t>
  </si>
  <si>
    <t>1.1</t>
  </si>
  <si>
    <t>1.2</t>
  </si>
  <si>
    <t>1.3</t>
  </si>
  <si>
    <t>1.4</t>
  </si>
  <si>
    <r>
      <t>Kalkulationslohn KL</t>
    </r>
    <r>
      <rPr>
        <sz val="10"/>
        <rFont val="Arial"/>
      </rPr>
      <t xml:space="preserve">
(Summe 1.1 bis 1.3)</t>
    </r>
  </si>
  <si>
    <t>1.5</t>
  </si>
  <si>
    <r>
      <t>Zuschlag auf Kalkulationslohn</t>
    </r>
    <r>
      <rPr>
        <b/>
        <sz val="12"/>
        <rFont val="Arial"/>
        <family val="2"/>
      </rPr>
      <t xml:space="preserve">
</t>
    </r>
    <r>
      <rPr>
        <sz val="10"/>
        <rFont val="Arial"/>
        <family val="2"/>
      </rPr>
      <t>(aus Zeile 2.4, Spalte 1)</t>
    </r>
  </si>
  <si>
    <t>1.6</t>
  </si>
  <si>
    <r>
      <t>Verrechnungslohn VL</t>
    </r>
    <r>
      <rPr>
        <sz val="10"/>
        <rFont val="Arial"/>
      </rPr>
      <t xml:space="preserve">
(Summe 1.4 und 1.5, VL im EFB Preis 2 berücksichtigt)</t>
    </r>
  </si>
  <si>
    <t>2.</t>
  </si>
  <si>
    <t>NU-Leistungen</t>
  </si>
  <si>
    <t>2.1</t>
  </si>
  <si>
    <t>Baustellengemeinkosten</t>
  </si>
  <si>
    <t>2.2</t>
  </si>
  <si>
    <t>AGK's</t>
  </si>
  <si>
    <t>2.3</t>
  </si>
  <si>
    <t>W/G</t>
  </si>
  <si>
    <t>2.4</t>
  </si>
  <si>
    <t>Gesamtzuschlag</t>
  </si>
  <si>
    <t>3.</t>
  </si>
  <si>
    <t>Ermittlung der Angebotssumme</t>
  </si>
  <si>
    <t>3.1</t>
  </si>
  <si>
    <t>3.2</t>
  </si>
  <si>
    <t>3.3</t>
  </si>
  <si>
    <t>3.4</t>
  </si>
  <si>
    <t>3.5</t>
  </si>
  <si>
    <t>Angebotssumme ohne Umsatzsteuer</t>
  </si>
  <si>
    <t>2.5</t>
  </si>
  <si>
    <t>3.1.1</t>
  </si>
  <si>
    <t>3.1.2</t>
  </si>
  <si>
    <t>3.1.3</t>
  </si>
  <si>
    <t>3.1.4</t>
  </si>
  <si>
    <t>3.1.5</t>
  </si>
  <si>
    <t>19 % MwSt.</t>
  </si>
  <si>
    <t>Angebotssumme (netto):</t>
  </si>
  <si>
    <t>Einzelkostenzuschlag:</t>
  </si>
  <si>
    <t>(gesamt)</t>
  </si>
  <si>
    <t>Summe (x) in %</t>
  </si>
  <si>
    <t>vorbestimmter Zuschlag (in €)</t>
  </si>
  <si>
    <t>Gemeinkosten d. Baustelle in €</t>
  </si>
  <si>
    <t>Gemeinkosten d. Baustelle in %</t>
  </si>
  <si>
    <t>Ermittlung EKT</t>
  </si>
  <si>
    <t>APSL:</t>
  </si>
  <si>
    <t>Menge/ Masse</t>
  </si>
  <si>
    <t>insgesamt</t>
  </si>
  <si>
    <t>EP
Teilleistung</t>
  </si>
  <si>
    <t>Öffnung aufmauern B 2,01-2,51m 
H 2,13-2,51m D 24cm</t>
  </si>
  <si>
    <t>Waagerechte Abdichtung Bodenfeuchte 
Wand Bitumenbahn G200DD einlagig</t>
  </si>
  <si>
    <t>Filigrandecke D 5cm H 2-3m</t>
  </si>
  <si>
    <t>Randschalung Decke H bis 20 cm</t>
  </si>
  <si>
    <t>Abziehen von Oberflächen</t>
  </si>
  <si>
    <t>Eckschutzschienen anschlagen V2A</t>
  </si>
  <si>
    <t>Fenster abdecken / schützen</t>
  </si>
  <si>
    <t>Innenputz Wand P IV 10mm, geglättet</t>
  </si>
  <si>
    <t>Eingabe</t>
  </si>
  <si>
    <t>Lohn-
gruppe</t>
  </si>
  <si>
    <t>produktive AN's</t>
  </si>
  <si>
    <t>Meister (Polier)</t>
  </si>
  <si>
    <t>LG 6</t>
  </si>
  <si>
    <t>LG 5</t>
  </si>
  <si>
    <t>Spezialfacharbeiter</t>
  </si>
  <si>
    <t>LG 4</t>
  </si>
  <si>
    <t>Facharbeiter</t>
  </si>
  <si>
    <t>LG 3</t>
  </si>
  <si>
    <t>Fachwerker</t>
  </si>
  <si>
    <t>LG 2a</t>
  </si>
  <si>
    <t>Werker</t>
  </si>
  <si>
    <r>
      <t>LG 1</t>
    </r>
    <r>
      <rPr>
        <sz val="8"/>
        <rFont val="Arial"/>
        <family val="2"/>
      </rPr>
      <t xml:space="preserve"> (ML)</t>
    </r>
  </si>
  <si>
    <t>Lehrling (….. Jahr)</t>
  </si>
  <si>
    <t>Anzahl AN</t>
  </si>
  <si>
    <t>Betrag in €/h</t>
  </si>
  <si>
    <r>
      <t xml:space="preserve">Betrag x Anzahl AN's / </t>
    </r>
    <r>
      <rPr>
        <sz val="10"/>
        <rFont val="Calibri"/>
        <family val="2"/>
      </rPr>
      <t>∑</t>
    </r>
    <r>
      <rPr>
        <sz val="10"/>
        <rFont val="Arial"/>
        <family val="2"/>
      </rPr>
      <t xml:space="preserve"> AN's</t>
    </r>
  </si>
  <si>
    <t>Anzahl AN's</t>
  </si>
  <si>
    <r>
      <t xml:space="preserve">4. Vermögensbildung </t>
    </r>
    <r>
      <rPr>
        <b/>
        <i/>
        <sz val="8"/>
        <rFont val="Arial"/>
        <family val="2"/>
      </rPr>
      <t>(nicht im Tarifvertrag Ost vereinbart)</t>
    </r>
  </si>
  <si>
    <t>%  x Mittellohn A (AP)</t>
  </si>
  <si>
    <t>(Kalkulationslohn)</t>
  </si>
  <si>
    <t>Verrechnungslohn VL:</t>
  </si>
  <si>
    <t>Ermittlung der tatsächlichen Arbeitstage</t>
  </si>
  <si>
    <t>Jahr</t>
  </si>
  <si>
    <t>www.kalender-365.de</t>
  </si>
  <si>
    <t>Kalendertage insgesamt</t>
  </si>
  <si>
    <t>Aufalltage</t>
  </si>
  <si>
    <t>1.2.1</t>
  </si>
  <si>
    <t>Samstage und Sonntage</t>
  </si>
  <si>
    <t>Zwischensumme: Tage Lohn-/ Lohnersatzanspruch</t>
  </si>
  <si>
    <t>1.2.2</t>
  </si>
  <si>
    <t>Gesetzliche Feiertage</t>
  </si>
  <si>
    <t>1.2.3</t>
  </si>
  <si>
    <t>Regionale Feiertage</t>
  </si>
  <si>
    <t>1.2.4</t>
  </si>
  <si>
    <t>24.12. und 31.12., soweit nicht Samstag oder Sonntag</t>
  </si>
  <si>
    <t>1.2.5</t>
  </si>
  <si>
    <t>Urlaubstage (UT) nach § 8 BRTV</t>
  </si>
  <si>
    <t>1.2.6</t>
  </si>
  <si>
    <r>
      <t xml:space="preserve">Tarifliche u. gesetzliche Ausfalltage </t>
    </r>
    <r>
      <rPr>
        <sz val="8"/>
        <rFont val="Arial"/>
        <family val="2"/>
      </rPr>
      <t>(z.B. Weiterbildung; § 4)</t>
    </r>
  </si>
  <si>
    <t>1.2.7</t>
  </si>
  <si>
    <t>Schlechtwetter-Ausfalltage</t>
  </si>
  <si>
    <t>- davon durch Flexibilisierung abgedeckt</t>
  </si>
  <si>
    <t>1.2.8</t>
  </si>
  <si>
    <t>Ausfalltage außerhalb der Schlechtwetterzeit</t>
  </si>
  <si>
    <t>1.2.9</t>
  </si>
  <si>
    <t>1.2.10</t>
  </si>
  <si>
    <t>Krankheitstage mit Entgeldfortzahlung</t>
  </si>
  <si>
    <t>1.2.11</t>
  </si>
  <si>
    <t>Krankheitstage ohne Entgeldfortzahlung</t>
  </si>
  <si>
    <t>Summe der Ausfalltage insgesamt</t>
  </si>
  <si>
    <r>
      <t>davon Ausfalltage zu bezahlen (</t>
    </r>
    <r>
      <rPr>
        <sz val="10"/>
        <rFont val="Symbol"/>
        <family val="1"/>
        <charset val="2"/>
      </rPr>
      <t>S</t>
    </r>
    <r>
      <rPr>
        <sz val="13"/>
        <rFont val="Arial"/>
        <family val="2"/>
      </rPr>
      <t xml:space="preserve"> </t>
    </r>
    <r>
      <rPr>
        <sz val="10"/>
        <rFont val="Arial"/>
        <family val="2"/>
      </rPr>
      <t>1.2.3 bis 1.2.11)</t>
    </r>
  </si>
  <si>
    <t>Tatsächliche Arbeitstage</t>
  </si>
  <si>
    <t>Tatsächliche Arbeitsstunden (Arbeitstage x 8 h)</t>
  </si>
  <si>
    <t>Ermittlung der Soziallöhne</t>
  </si>
  <si>
    <t>Grundlohn in %</t>
  </si>
  <si>
    <t>Feiertagsbezahlung (s. 1.2.2 + 1.2.3)</t>
  </si>
  <si>
    <t>Bezahlung der Ausfalltage (s. 1.2.6)</t>
  </si>
  <si>
    <t>Krankheitstage mit Entgeldfortzahlungsanspruch</t>
  </si>
  <si>
    <t>13. Monatseinkommen (im Osten nix)</t>
  </si>
  <si>
    <t>Soziallöhne Zwischensumme 1</t>
  </si>
  <si>
    <t>Urlaubsentgeld u. zusätzliches Urlaubsgeld (s. 1.2.5)</t>
  </si>
  <si>
    <t>Anteil von 14,25 laut § 8 BRTV</t>
  </si>
  <si>
    <t>Summe Soziallöhne</t>
  </si>
  <si>
    <t>Bruttolohn als Basis für Sozialkosten (Grundlohn+Sozialkosten)</t>
  </si>
  <si>
    <t>Ermittlung der Sozialkosten</t>
  </si>
  <si>
    <t>Übertrag: Soziallöhne Zwischensumme 1</t>
  </si>
  <si>
    <t>Gesetzliche Sozialkosten</t>
  </si>
  <si>
    <t>Rentenversicherung</t>
  </si>
  <si>
    <t>Arbeitslosenversicherung</t>
  </si>
  <si>
    <t>Krankenversicherung</t>
  </si>
  <si>
    <t>Pflegeversicherung</t>
  </si>
  <si>
    <t>Renten-, Kranken- u. Pflegeversicherung für Empfänger von
konjunkturellen KUG</t>
  </si>
  <si>
    <t>3.1.6</t>
  </si>
  <si>
    <t>Unfallversicherung - Hauptumlage</t>
  </si>
  <si>
    <t>Unfallversicherung - Interner Lastenausgleich (ILA)</t>
  </si>
  <si>
    <t>Unfallversicherung - Lastenverteilung nach Neurenten (LVN)</t>
  </si>
  <si>
    <t>Unfallversicherung - Lastenverteilung nach Entgelten (LVE)</t>
  </si>
  <si>
    <t>3.1.7</t>
  </si>
  <si>
    <t>Insolvenzumlage</t>
  </si>
  <si>
    <t>3.1.8</t>
  </si>
  <si>
    <t>Rentenlast-Ausgleichverfahren (seit 2003) nicht mehr relevant)</t>
  </si>
  <si>
    <t>3.1.9</t>
  </si>
  <si>
    <t>Arbeitsmedizinischer Dienst</t>
  </si>
  <si>
    <t>3.1.10</t>
  </si>
  <si>
    <t>Schwerbehindertenausgleich (ab 20 AN's relevant)</t>
  </si>
  <si>
    <t>3.1.11</t>
  </si>
  <si>
    <t>Mutterschaftsgeld U2</t>
  </si>
  <si>
    <t>3.1.12</t>
  </si>
  <si>
    <t>Arbeitsschutz und -sicherheit</t>
  </si>
  <si>
    <t>Summe 3.1.1 bis 3.1.11</t>
  </si>
  <si>
    <t>Summe auf Basis Grundlohn (s. Soziallöhne letzte Zeile) x    / 100</t>
  </si>
  <si>
    <t>Tarifliche Sozialkosten</t>
  </si>
  <si>
    <t>3.2.1</t>
  </si>
  <si>
    <t>Urlaub</t>
  </si>
  <si>
    <t>3.2.2</t>
  </si>
  <si>
    <t>Lohnausgleich (nicht mehr notwendig)</t>
  </si>
  <si>
    <t>3.2.3</t>
  </si>
  <si>
    <t>Berufsbildung</t>
  </si>
  <si>
    <t>3.2.4</t>
  </si>
  <si>
    <t>Zusatzversorgung (nur alte Bundesländer)</t>
  </si>
  <si>
    <t>Summe 3.2.1 bis 3.2.4</t>
  </si>
  <si>
    <t>Winterbeschäftigungs-Umlage</t>
  </si>
  <si>
    <t>Tarifvertrag Zusatzrente (West und Ost möglich)</t>
  </si>
  <si>
    <t>Summe Sozialkosten</t>
  </si>
  <si>
    <t>4.</t>
  </si>
  <si>
    <t>Lohngebundene Kosten (Soziallöhne Zwischens. 1 + Sozialkosten)</t>
  </si>
  <si>
    <t>5.</t>
  </si>
  <si>
    <t>Lohnbezogene Kosten</t>
  </si>
  <si>
    <t>5.1</t>
  </si>
  <si>
    <t>Beiträge Berufsverbände (0,5 x Bruttolohn als Basis f.Sozialkosten / 100)</t>
  </si>
  <si>
    <t>5.2</t>
  </si>
  <si>
    <t>Haftpflichtversicherung (1,5 x Bruttolohn als Basis f. Sozialkosten / 100)</t>
  </si>
  <si>
    <t>Summe lohnbezogene Kosten</t>
  </si>
  <si>
    <t>6.</t>
  </si>
  <si>
    <t xml:space="preserve">Lohnzusatzkosten </t>
  </si>
  <si>
    <t xml:space="preserve">Lohnnebenkosten </t>
  </si>
  <si>
    <t>Tarifliche Vorgaben</t>
  </si>
  <si>
    <t>Auslöse:</t>
  </si>
  <si>
    <t>€/Tag</t>
  </si>
  <si>
    <t>Abzug Übernachtung:</t>
  </si>
  <si>
    <t>Verpfelgungszuschuss:</t>
  </si>
  <si>
    <t>1. Auslöse</t>
  </si>
  <si>
    <t>Anzahl AK's die Auslöse erhalten:</t>
  </si>
  <si>
    <t>Anzahl Tage an denen Auslöse gezahlt wird:</t>
  </si>
  <si>
    <t>Wochenarbeitszeit in h:</t>
  </si>
  <si>
    <t>Anzahl produktive AK's:</t>
  </si>
  <si>
    <t>Anteil Auslöse in €/h:</t>
  </si>
  <si>
    <t>2. Verpflegungszuschuss</t>
  </si>
  <si>
    <t>Anzahl AK's dieVerpfelgungs. erhalten:</t>
  </si>
  <si>
    <t>Anzahl Tage an denen Verpfelgungs. gezahlt wird:</t>
  </si>
  <si>
    <t>Anteil Verpfelgungs. in €/h:</t>
  </si>
  <si>
    <t>Summe Lohnebenkosten:</t>
  </si>
  <si>
    <t>Allgemeines</t>
  </si>
  <si>
    <t>Namen</t>
  </si>
  <si>
    <t>ml</t>
  </si>
  <si>
    <t>Mittellohn ASL (APSL) = Kalkulationslohn</t>
  </si>
  <si>
    <t>sk</t>
  </si>
  <si>
    <t>Sozialkosten</t>
  </si>
  <si>
    <t>nk</t>
  </si>
  <si>
    <t>Lohnnebenkosten</t>
  </si>
  <si>
    <t>zl</t>
  </si>
  <si>
    <t>Einzelkostenzuschlag</t>
  </si>
  <si>
    <t>Beschreibung</t>
  </si>
  <si>
    <t>Preisermittlung bei Zuschlagskalkulation</t>
  </si>
  <si>
    <t>Das der Kalkulationsmethode des Bieters entsprechende Form-</t>
  </si>
  <si>
    <t>blatt 221 oder 222 ist mit dem Angebot abzugeben. Bei Nichtabgab-</t>
  </si>
  <si>
    <t>gabe ist das Angebot durch die Vergabestelle auszuschließen.</t>
  </si>
  <si>
    <t>Bieter</t>
  </si>
  <si>
    <t>Vergabenummer</t>
  </si>
  <si>
    <t>Angebotsdatum</t>
  </si>
  <si>
    <t>Baumaßnahme</t>
  </si>
  <si>
    <t>Leistung</t>
  </si>
  <si>
    <r>
      <t>Mittellohn ML</t>
    </r>
    <r>
      <rPr>
        <sz val="10"/>
        <rFont val="Arial"/>
      </rPr>
      <t xml:space="preserve">
</t>
    </r>
    <r>
      <rPr>
        <sz val="8"/>
        <rFont val="Arial"/>
        <family val="2"/>
      </rPr>
      <t>einschl. Lohnzulage u. Lohnerhöhung, wenn keine Lohngleitklausel vereinabrt wird</t>
    </r>
  </si>
  <si>
    <r>
      <t>Lohnzusatzkosten</t>
    </r>
    <r>
      <rPr>
        <sz val="10"/>
        <rFont val="Arial"/>
      </rPr>
      <t xml:space="preserve">
</t>
    </r>
    <r>
      <rPr>
        <sz val="8"/>
        <rFont val="Arial"/>
        <family val="2"/>
      </rPr>
      <t xml:space="preserve">Sozialkosten, Soziallöhne und lohnbezogene Kosten, als Zuschlag auf </t>
    </r>
    <r>
      <rPr>
        <b/>
        <sz val="8"/>
        <rFont val="Arial"/>
        <family val="2"/>
      </rPr>
      <t>ML</t>
    </r>
  </si>
  <si>
    <r>
      <t>Lohnnebenkosten</t>
    </r>
    <r>
      <rPr>
        <sz val="10"/>
        <rFont val="Arial"/>
      </rPr>
      <t xml:space="preserve">
</t>
    </r>
    <r>
      <rPr>
        <sz val="8"/>
        <rFont val="Arial"/>
        <family val="2"/>
      </rPr>
      <t xml:space="preserve">Auslöse, Fahrgeld, als Zuschlag auf </t>
    </r>
    <r>
      <rPr>
        <b/>
        <sz val="8"/>
        <rFont val="Arial"/>
        <family val="2"/>
      </rPr>
      <t>ML</t>
    </r>
  </si>
  <si>
    <t>Zuschläge auf Einzelkosten der Teilleistung = unmittelbare Herstellkosten</t>
  </si>
  <si>
    <t>Zuschläge in % auf</t>
  </si>
  <si>
    <t>sonstige
Kosten</t>
  </si>
  <si>
    <t>Einzelkosten der Teilleistung =
unmittelbare
Herstellkosten
€</t>
  </si>
  <si>
    <t>Gesamtzuschläge 
gem. 2.4 
%</t>
  </si>
  <si>
    <t>Angebotssumme
€</t>
  </si>
  <si>
    <r>
      <t>Eigene Lohnkosten</t>
    </r>
    <r>
      <rPr>
        <sz val="10"/>
        <rFont val="Arial"/>
      </rPr>
      <t xml:space="preserve">
Verrechnungslohn (1.6) x gesamte Stunden</t>
    </r>
  </si>
  <si>
    <r>
      <t>Stoffkosten</t>
    </r>
    <r>
      <rPr>
        <sz val="10"/>
        <rFont val="Arial"/>
      </rPr>
      <t xml:space="preserve">
</t>
    </r>
    <r>
      <rPr>
        <sz val="8"/>
        <rFont val="Arial"/>
        <family val="2"/>
      </rPr>
      <t>(einschl. Kosten für Hilfsstoffe)</t>
    </r>
  </si>
  <si>
    <r>
      <rPr>
        <b/>
        <sz val="8"/>
        <rFont val="Arial"/>
        <family val="2"/>
      </rPr>
      <t xml:space="preserve">Gerätekosten
</t>
    </r>
    <r>
      <rPr>
        <sz val="8"/>
        <rFont val="Arial"/>
        <family val="2"/>
      </rPr>
      <t>(einschl. Kosten f. Energie u. Betriebsstoffe)</t>
    </r>
  </si>
  <si>
    <r>
      <t xml:space="preserve">Sonstige Kosten
</t>
    </r>
    <r>
      <rPr>
        <sz val="8"/>
        <rFont val="Arial"/>
        <family val="2"/>
      </rPr>
      <t>(vom Bieter zu erläutern)</t>
    </r>
  </si>
  <si>
    <t>Nachnunternehmerleistungen</t>
  </si>
  <si>
    <t>Wert</t>
  </si>
  <si>
    <t>Anteil in %</t>
  </si>
  <si>
    <t>Anteil in €</t>
  </si>
  <si>
    <t>Gerätename</t>
  </si>
  <si>
    <t>Kennwert (z.B. Motorleistung)</t>
  </si>
  <si>
    <t>Neuwert (Kaufwert) netto</t>
  </si>
  <si>
    <t>Nutzungsjahre (siehe www.steuernetz.de)</t>
  </si>
  <si>
    <t>Zins bei Finanzierung (z.B. 6,5 %)</t>
  </si>
  <si>
    <t>1.7</t>
  </si>
  <si>
    <t>Abschreibung u. Verzinsung monatlich, bezogen auf Neuwert</t>
  </si>
  <si>
    <t>1.8</t>
  </si>
  <si>
    <t>Reparaturkosten (z.B. 0,5 % - 2%) monatlich, bezogen auf Neuwert</t>
  </si>
  <si>
    <t>1.9</t>
  </si>
  <si>
    <t>Versicherung (z.B. 0,1 - 0,3 %) monatlich, bezogen auf Neuwert</t>
  </si>
  <si>
    <t>1.10</t>
  </si>
  <si>
    <t>Kfz-Steuern (z.B. 30,- € - 50,- €) monatlich, pauschal</t>
  </si>
  <si>
    <t>Vorhaltekosten je Monat</t>
  </si>
  <si>
    <t>Motorleistung</t>
  </si>
  <si>
    <t>mittlerer Verbrauch je kWh / Nutzungsgrad</t>
  </si>
  <si>
    <t>Kosten je Betriebsstunde (2.1 x 2.2 x 2.3 x 2.4)</t>
  </si>
  <si>
    <t>2.6</t>
  </si>
  <si>
    <t>Betriebsstunden je Monat (160 h voll)</t>
  </si>
  <si>
    <t>Erläuterung mit Beispiel</t>
  </si>
  <si>
    <t>Tief und Hoch GmbH</t>
  </si>
  <si>
    <t>Neubau Garage mit Werkstatt</t>
  </si>
  <si>
    <t>Maurerarbeiten / Zimmererarbeiten</t>
  </si>
  <si>
    <r>
      <rPr>
        <b/>
        <sz val="10"/>
        <rFont val="Arial"/>
        <family val="2"/>
      </rPr>
      <t>Gerätekosten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(einschl. Kosten f. Energie u. Betriebsstoffe)</t>
    </r>
  </si>
  <si>
    <t>Nachunternehmerleistungen</t>
  </si>
  <si>
    <t>Kurz-LV</t>
  </si>
  <si>
    <t>Öffnung aufmauern B 2,01-2,51m, H 2,13-2,51m; d= 24cm</t>
  </si>
  <si>
    <t>Waagerechte Abdichtung Bodenfeuchte, d = 24 cm</t>
  </si>
  <si>
    <t>Waagerechte Abdichtung Bodenfeuchte, d = 17,5 cm</t>
  </si>
  <si>
    <t>Waagerechte Abdichtung Bodenfeuchte, d = 11,5 cm</t>
  </si>
  <si>
    <t>Zuschlag auf Kalkulationslohn (in %):</t>
  </si>
  <si>
    <t>produktive AK</t>
  </si>
  <si>
    <t xml:space="preserve">Stunden aus EKT's: </t>
  </si>
  <si>
    <t>Betriebsstoffkosten je Stunde</t>
  </si>
  <si>
    <t xml:space="preserve">Öffnung überd. Betonsturz tragend d= 24cm, </t>
  </si>
  <si>
    <t>Öffnung überdecken Betonsturz tragend 
D 24cm</t>
  </si>
  <si>
    <t>Kostensteigerung:</t>
  </si>
  <si>
    <t>Vorhaltekosten je Stunde (160 h/Mo)</t>
  </si>
  <si>
    <t>Energiepreis netto (Strom,)</t>
  </si>
  <si>
    <t>Betriebsstoffkosten je Monat (2,5 x 2,6) Auslastung in % --&gt;</t>
  </si>
  <si>
    <t>Gerät  - Betriebsstoffkosten</t>
  </si>
  <si>
    <t>Gerät  - Vorhaltekosten</t>
  </si>
  <si>
    <t>unproduktive AN's</t>
  </si>
  <si>
    <t>Öffnung überdecken Ziegelsturz tragend 
h = 7,1cm, d = 24 cm; l.M. = 1,01 m</t>
  </si>
  <si>
    <t>Öffnung überdecken Ziegelsturz tragend 
h = 7,1cm, d = 24 cm; l.M. = 1,26 m</t>
  </si>
  <si>
    <t>Öffnung überd. Ziegelsturz tragend d= 11,5 cm, b = 88,5 cm</t>
  </si>
  <si>
    <t>Öffnung überd. Ziegelsturz tragend d = 24 cm, l.M. = 1,01 m</t>
  </si>
  <si>
    <t>Öffnung überd. Ziegelsturz tragend h = 24 cm, l.M. = 1,26 m</t>
  </si>
  <si>
    <t>Waagerechte Abdichtung Bodenfeuchte 
d = 24 cm</t>
  </si>
  <si>
    <t>Waagerechte Abdichtung Bodenfeuchte 
d = 17,5 cm</t>
  </si>
  <si>
    <t>Waagerechte Abdichtung Bodenfeuchte 
d = 11,5 cm</t>
  </si>
  <si>
    <t>1.20</t>
  </si>
  <si>
    <t>1.30</t>
  </si>
  <si>
    <t>1.40</t>
  </si>
  <si>
    <t>1.50</t>
  </si>
  <si>
    <t>1.60</t>
  </si>
  <si>
    <t>1.70</t>
  </si>
  <si>
    <t>2.10</t>
  </si>
  <si>
    <t>2.20</t>
  </si>
  <si>
    <t>2.40</t>
  </si>
  <si>
    <t>2.50</t>
  </si>
  <si>
    <t>2.60</t>
  </si>
  <si>
    <t>2.70</t>
  </si>
  <si>
    <t>LV - Maurerarbeiten
Titel 1 - Außenwände</t>
  </si>
  <si>
    <t>LV - Maurerarbeiten
Titel 2 - Innenwände</t>
  </si>
  <si>
    <t>LV - Beton- und Stahlbetonarbeiten
Titel 2 - Filigrandecke</t>
  </si>
  <si>
    <t>Auf- und Abbau Traggerüst</t>
  </si>
  <si>
    <t>Elementdecke d = 5 cm verlegen</t>
  </si>
  <si>
    <t>2.30</t>
  </si>
  <si>
    <t>Randschalung h = 15 cm</t>
  </si>
  <si>
    <t>Betonstahlmatten B500A, Q 335</t>
  </si>
  <si>
    <t>Ortbeton Deckenplatte Stahlbeton 
C25/30 d = 15 cm</t>
  </si>
  <si>
    <t>LV- Putz- und Stuckarbeiten
Titel 1 - Innenputz</t>
  </si>
  <si>
    <t>LV - Putz- u. Stuckarbeiten; Titel 1 - Innenputz</t>
  </si>
  <si>
    <t>LV - Beton- und Stahlbetonarbeiten; Titel 2 - Filigrandecke</t>
  </si>
  <si>
    <t>Betonstahlmatte BSt500M Lagermatte Q335</t>
  </si>
  <si>
    <t>Ortbeton Deckenplatte Stahlbeton C25/30 D 15cm</t>
  </si>
  <si>
    <t>LV - Maurerarbeiten; Titel 1 - Außenwände</t>
  </si>
  <si>
    <t>LV - Maurerarbeiten; Titel 2 - Innenwände</t>
  </si>
  <si>
    <t>Wagnis und Gewinn</t>
  </si>
  <si>
    <t>Allgemeine Geschäftskosten</t>
  </si>
  <si>
    <t>2.3.1</t>
  </si>
  <si>
    <t>2.3.2</t>
  </si>
  <si>
    <t>2.3.3</t>
  </si>
  <si>
    <t>Gewinn</t>
  </si>
  <si>
    <t>betriebsbezogenes Wagnis</t>
  </si>
  <si>
    <t>leistungsbezogenes Wagnis</t>
  </si>
  <si>
    <t>Mauerwerk Innenwand KS, d = 24 cm, 12 DF</t>
  </si>
  <si>
    <t>Mauerwerk Innenwand KS, d = 17,5 cm, 3 DF</t>
  </si>
  <si>
    <t>Mauerwerk Innenwand KS, d = 11,5, 8 DF</t>
  </si>
  <si>
    <t>Mauerwerk Außenwand KS, d = 11,5, 8 DF</t>
  </si>
  <si>
    <t>Mauerwerk Außenwand Poroton, d = 24 cm, 12 DF</t>
  </si>
  <si>
    <t>Mauerwerk Außenwand Poroton SFK12 
RDK1,2 D 24cm</t>
  </si>
  <si>
    <t>Mauerwerk Außenwand KS SFK12 
RDK1,2 D 11,5cm</t>
  </si>
  <si>
    <t>Mauerwerk Innenwand KS, SFK12 
RDK1,2 D 24cm</t>
  </si>
  <si>
    <t>Mauerwerk Innenwand KS, SFK12 
RDK1,2 D 17,5cm</t>
  </si>
  <si>
    <t>Mauerwerk Innenwand KS, SFK12 
RDK1,2 D 11,5cm</t>
  </si>
  <si>
    <t>Öffnung überdecken KS-Sturz tragend 
H 7,1cm D 11,5cm. L. M. = 88,5 cm</t>
  </si>
  <si>
    <t>Tariflohn Bauhauptgewerbe</t>
  </si>
  <si>
    <t>West</t>
  </si>
  <si>
    <t>Ost</t>
  </si>
  <si>
    <t xml:space="preserve">Lohngruppe 6 </t>
  </si>
  <si>
    <t xml:space="preserve">Werkpolier </t>
  </si>
  <si>
    <t xml:space="preserve">Lohngruppe 5 </t>
  </si>
  <si>
    <t xml:space="preserve">Vorarbeiter </t>
  </si>
  <si>
    <t xml:space="preserve">Lohngruppe 4 </t>
  </si>
  <si>
    <t xml:space="preserve">Spezialfacharbeiter </t>
  </si>
  <si>
    <t xml:space="preserve">Lohngruppe 3 </t>
  </si>
  <si>
    <t xml:space="preserve">Facharbeiter </t>
  </si>
  <si>
    <t xml:space="preserve">Lohngruppe 2 </t>
  </si>
  <si>
    <t>Mindestl. (ab 3/19)</t>
  </si>
  <si>
    <t xml:space="preserve">Lohngruppe 1 </t>
  </si>
  <si>
    <t>Gruppe A I (ohne Ausbildung)</t>
  </si>
  <si>
    <t>Gruppe A II (mit Lehre techn./kfm.)</t>
  </si>
  <si>
    <t>Gruppe A III (dito mit Erfahrung)</t>
  </si>
  <si>
    <t>Gruppe A IV (Techniker)</t>
  </si>
  <si>
    <t>Gruppe A V (Bachelor)</t>
  </si>
  <si>
    <t>Gruppe A VI (FH-Master/Diplom)</t>
  </si>
  <si>
    <t>Gruppe A VII (Uni-Master)</t>
  </si>
  <si>
    <t>Gruppe A VIII (mit vertiefter Berufser.)</t>
  </si>
  <si>
    <t>Gruppe A IX (freie Vereinbarung)</t>
  </si>
  <si>
    <t>Gruppe A X (freie Vereinbarung)</t>
  </si>
  <si>
    <t>Mindestl. (ab 1/21)</t>
  </si>
  <si>
    <t>-</t>
  </si>
  <si>
    <t>Gehaltsgruppen</t>
  </si>
  <si>
    <t>Stand: Januar 2021</t>
  </si>
  <si>
    <t>(Angaben ohne Gewähr)</t>
  </si>
  <si>
    <t>Tariflöhne, -gehälter; Zulagen</t>
  </si>
  <si>
    <t>West 
(GTL)</t>
  </si>
  <si>
    <t>Ost 
(GTL)</t>
  </si>
  <si>
    <t>Erschwerniszuschläge (BRTV § 6)</t>
  </si>
  <si>
    <t>mit Schutzkleidung</t>
  </si>
  <si>
    <t>0,40 – 4,10 €/h</t>
  </si>
  <si>
    <t xml:space="preserve">mit Atemschutz </t>
  </si>
  <si>
    <t>0,65 – 2,05 €/h</t>
  </si>
  <si>
    <t xml:space="preserve">Schmutzarbeiten </t>
  </si>
  <si>
    <t>0,80 – 3,70 €/h</t>
  </si>
  <si>
    <t xml:space="preserve">Wasserarbeiten </t>
  </si>
  <si>
    <t>0,35 – 4,85 €/h</t>
  </si>
  <si>
    <t xml:space="preserve">Hohe Arbeiten </t>
  </si>
  <si>
    <t>1,45 – 2,00 €/h</t>
  </si>
  <si>
    <t xml:space="preserve">Heiße Arbeiten </t>
  </si>
  <si>
    <t>1,10 – 1,70 €/h</t>
  </si>
  <si>
    <t xml:space="preserve">Erschütterungsarbeiten </t>
  </si>
  <si>
    <t>0,30 – 1,30 €/h</t>
  </si>
  <si>
    <t xml:space="preserve">Schacht- u. Tunnelarb. </t>
  </si>
  <si>
    <t>0,70 – 2,40 €/h</t>
  </si>
  <si>
    <t xml:space="preserve">Kanalarbeiten </t>
  </si>
  <si>
    <t>1,00 – 1,05 €/h</t>
  </si>
  <si>
    <t xml:space="preserve">Druckluftarbeiten </t>
  </si>
  <si>
    <t>1,70 – 12,05 €/h</t>
  </si>
  <si>
    <t xml:space="preserve">Taucharbeiten </t>
  </si>
  <si>
    <t>18,10 € - 71,60 €/h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</si>
</sst>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&quot;DM&quot;_-;\-* #,##0.00\ &quot;DM&quot;_-;_-* &quot;-&quot;??\ &quot;DM&quot;_-;_-@_-"/>
    <numFmt numFmtId="166" formatCode="_-* #,##0.00\ _D_M_-;\-* #,##0.00\ _D_M_-;_-* &quot;-&quot;??\ _D_M_-;_-@_-"/>
    <numFmt numFmtId="167" formatCode="#,##0.00\ &quot;h&quot;;\-#,##0.00\ &quot;h&quot;"/>
    <numFmt numFmtId="168" formatCode="#,##0.00\ &quot;Euro&quot;;\-#,##0.00\ &quot;Euro&quot;"/>
    <numFmt numFmtId="169" formatCode="#,##0.0\ &quot;St.&quot;;\-#,##0.0\ &quot;St.&quot;"/>
    <numFmt numFmtId="170" formatCode="#,##0.00\ &quot;m&quot;;\-#,##0.00\ &quot;m&quot;"/>
    <numFmt numFmtId="171" formatCode="#,##0.00\ &quot;m³&quot;;\-#,##0.00\ &quot;m³&quot;"/>
    <numFmt numFmtId="172" formatCode="#,##0.00\ &quot;m²&quot;;\-#,##0.00\ &quot;m²&quot;"/>
    <numFmt numFmtId="173" formatCode="_-* #,##0.00\ [$€]_-;\-* #,##0.00\ [$€]_-;_-* &quot;-&quot;??\ [$€]_-;_-@_-"/>
    <numFmt numFmtId="174" formatCode="#,##0.00\ &quot;€&quot;"/>
    <numFmt numFmtId="175" formatCode="#,##0.00\ &quot;h&quot;"/>
    <numFmt numFmtId="176" formatCode="#,##0.00\ &quot;€/h&quot;"/>
    <numFmt numFmtId="177" formatCode="#,##0.00\ &quot;€/Tag&quot;"/>
    <numFmt numFmtId="178" formatCode="_-* #,##0.00\ [$€-1]_-;\-* #,##0.00\ [$€-1]_-;_-* &quot;-&quot;??\ [$€-1]_-;_-@_-"/>
    <numFmt numFmtId="179" formatCode="_-* #,##0.00\ [$€-407]_-;\-* #,##0.00\ [$€-407]_-;_-* &quot;-&quot;??\ [$€-407]_-;_-@_-"/>
    <numFmt numFmtId="180" formatCode="#,##0\ &quot;kg&quot;"/>
    <numFmt numFmtId="181" formatCode="0.000"/>
    <numFmt numFmtId="182" formatCode="#,##0.0\ &quot;kW&quot;"/>
    <numFmt numFmtId="183" formatCode="#,##0.00\ &quot;€/Liter&quot;"/>
    <numFmt numFmtId="184" formatCode="_-* #,##0.0\ _D_M_-;\-* #,##0.0\ _D_M_-;_-* &quot;-&quot;??\ _D_M_-;_-@_-"/>
    <numFmt numFmtId="185" formatCode="#,##0\ &quot;Jahre&quot;"/>
    <numFmt numFmtId="186" formatCode="#,##0\ &quot;Monate&quot;"/>
    <numFmt numFmtId="187" formatCode="#,##0.00\ &quot;€/Mo.&quot;"/>
  </numFmts>
  <fonts count="3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14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30"/>
      <name val="Arial"/>
      <family val="2"/>
    </font>
    <font>
      <sz val="16"/>
      <name val="Arial"/>
      <family val="2"/>
    </font>
    <font>
      <sz val="10"/>
      <name val="Calibri"/>
      <family val="2"/>
    </font>
    <font>
      <b/>
      <i/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13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4"/>
      <color rgb="FF0070C0"/>
      <name val="Arial"/>
      <family val="2"/>
    </font>
    <font>
      <u/>
      <sz val="18"/>
      <name val="Arial"/>
      <family val="2"/>
    </font>
    <font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</cellStyleXfs>
  <cellXfs count="47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/>
    <xf numFmtId="0" fontId="7" fillId="0" borderId="0" xfId="0" applyFont="1" applyAlignment="1">
      <alignment vertical="center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horizontal="left"/>
    </xf>
    <xf numFmtId="169" fontId="0" fillId="0" borderId="1" xfId="0" applyNumberFormat="1" applyBorder="1"/>
    <xf numFmtId="0" fontId="0" fillId="0" borderId="0" xfId="0" applyAlignment="1"/>
    <xf numFmtId="167" fontId="0" fillId="0" borderId="0" xfId="0" applyNumberFormat="1"/>
    <xf numFmtId="168" fontId="0" fillId="0" borderId="0" xfId="0" applyNumberFormat="1"/>
    <xf numFmtId="7" fontId="0" fillId="0" borderId="0" xfId="0" applyNumberFormat="1"/>
    <xf numFmtId="0" fontId="0" fillId="0" borderId="4" xfId="0" applyBorder="1"/>
    <xf numFmtId="0" fontId="0" fillId="0" borderId="5" xfId="0" applyBorder="1"/>
    <xf numFmtId="0" fontId="7" fillId="0" borderId="0" xfId="0" applyFont="1"/>
    <xf numFmtId="170" fontId="0" fillId="0" borderId="0" xfId="0" applyNumberFormat="1"/>
    <xf numFmtId="169" fontId="0" fillId="0" borderId="0" xfId="0" applyNumberFormat="1"/>
    <xf numFmtId="170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170" fontId="0" fillId="0" borderId="1" xfId="0" applyNumberFormat="1" applyBorder="1"/>
    <xf numFmtId="0" fontId="0" fillId="0" borderId="1" xfId="0" quotePrefix="1" applyBorder="1"/>
    <xf numFmtId="171" fontId="0" fillId="0" borderId="1" xfId="0" applyNumberFormat="1" applyBorder="1"/>
    <xf numFmtId="172" fontId="0" fillId="0" borderId="1" xfId="0" applyNumberFormat="1" applyBorder="1"/>
    <xf numFmtId="0" fontId="0" fillId="0" borderId="0" xfId="0" applyFill="1"/>
    <xf numFmtId="0" fontId="0" fillId="0" borderId="0" xfId="0" quotePrefix="1" applyAlignment="1">
      <alignment horizontal="left" vertical="center" indent="4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5" applyFont="1"/>
    <xf numFmtId="173" fontId="0" fillId="0" borderId="11" xfId="1" applyFont="1" applyBorder="1" applyAlignment="1">
      <alignment vertical="center"/>
    </xf>
    <xf numFmtId="164" fontId="0" fillId="0" borderId="0" xfId="2" applyNumberFormat="1" applyFont="1"/>
    <xf numFmtId="0" fontId="0" fillId="0" borderId="0" xfId="0" applyBorder="1"/>
    <xf numFmtId="0" fontId="0" fillId="0" borderId="0" xfId="0" applyAlignment="1">
      <alignment horizontal="right"/>
    </xf>
    <xf numFmtId="166" fontId="8" fillId="0" borderId="1" xfId="2" applyFont="1" applyBorder="1" applyAlignment="1">
      <alignment vertical="center"/>
    </xf>
    <xf numFmtId="176" fontId="10" fillId="0" borderId="12" xfId="1" applyNumberFormat="1" applyFont="1" applyBorder="1" applyAlignment="1">
      <alignment horizontal="center"/>
    </xf>
    <xf numFmtId="0" fontId="0" fillId="0" borderId="1" xfId="0" quotePrefix="1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2" applyNumberFormat="1" applyFont="1" applyBorder="1"/>
    <xf numFmtId="0" fontId="0" fillId="0" borderId="13" xfId="0" applyBorder="1" applyAlignment="1">
      <alignment wrapText="1"/>
    </xf>
    <xf numFmtId="0" fontId="0" fillId="0" borderId="14" xfId="0" quotePrefix="1" applyBorder="1" applyAlignment="1">
      <alignment vertical="center"/>
    </xf>
    <xf numFmtId="0" fontId="0" fillId="0" borderId="2" xfId="0" applyBorder="1" applyAlignment="1">
      <alignment wrapText="1"/>
    </xf>
    <xf numFmtId="164" fontId="0" fillId="0" borderId="0" xfId="0" applyNumberFormat="1"/>
    <xf numFmtId="0" fontId="0" fillId="0" borderId="10" xfId="0" quotePrefix="1" applyBorder="1"/>
    <xf numFmtId="0" fontId="0" fillId="0" borderId="2" xfId="0" quotePrefix="1" applyBorder="1"/>
    <xf numFmtId="44" fontId="0" fillId="0" borderId="0" xfId="1" applyNumberFormat="1" applyFont="1"/>
    <xf numFmtId="164" fontId="0" fillId="0" borderId="1" xfId="0" applyNumberFormat="1" applyBorder="1"/>
    <xf numFmtId="164" fontId="13" fillId="0" borderId="11" xfId="2" applyNumberFormat="1" applyFont="1" applyBorder="1"/>
    <xf numFmtId="0" fontId="4" fillId="0" borderId="1" xfId="0" applyFont="1" applyBorder="1"/>
    <xf numFmtId="0" fontId="3" fillId="0" borderId="1" xfId="0" quotePrefix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7" fontId="0" fillId="0" borderId="0" xfId="0" applyNumberFormat="1" applyAlignment="1">
      <alignment horizontal="left"/>
    </xf>
    <xf numFmtId="173" fontId="0" fillId="0" borderId="1" xfId="1" applyFont="1" applyBorder="1" applyAlignment="1">
      <alignment vertical="center"/>
    </xf>
    <xf numFmtId="173" fontId="0" fillId="0" borderId="14" xfId="1" applyFont="1" applyBorder="1" applyAlignment="1">
      <alignment vertical="center"/>
    </xf>
    <xf numFmtId="9" fontId="0" fillId="0" borderId="0" xfId="4" applyFont="1"/>
    <xf numFmtId="173" fontId="0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178" fontId="0" fillId="0" borderId="0" xfId="0" applyNumberFormat="1" applyFill="1" applyBorder="1"/>
    <xf numFmtId="179" fontId="0" fillId="0" borderId="0" xfId="6" applyNumberFormat="1" applyFont="1" applyFill="1" applyBorder="1" applyAlignment="1">
      <alignment horizontal="center" vertical="center"/>
    </xf>
    <xf numFmtId="0" fontId="0" fillId="0" borderId="0" xfId="0" applyFill="1" applyBorder="1"/>
    <xf numFmtId="178" fontId="3" fillId="0" borderId="0" xfId="0" applyNumberFormat="1" applyFont="1" applyBorder="1"/>
    <xf numFmtId="0" fontId="3" fillId="2" borderId="14" xfId="0" applyFont="1" applyFill="1" applyBorder="1" applyAlignment="1">
      <alignment horizontal="center"/>
    </xf>
    <xf numFmtId="178" fontId="3" fillId="3" borderId="8" xfId="0" applyNumberFormat="1" applyFont="1" applyFill="1" applyBorder="1" applyAlignment="1">
      <alignment horizontal="center"/>
    </xf>
    <xf numFmtId="173" fontId="3" fillId="0" borderId="11" xfId="0" applyNumberFormat="1" applyFont="1" applyFill="1" applyBorder="1" applyAlignment="1">
      <alignment vertical="center"/>
    </xf>
    <xf numFmtId="166" fontId="0" fillId="0" borderId="2" xfId="2" applyFont="1" applyBorder="1"/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6" fontId="0" fillId="0" borderId="1" xfId="2" applyFont="1" applyBorder="1" applyAlignment="1">
      <alignment vertical="center"/>
    </xf>
    <xf numFmtId="173" fontId="0" fillId="0" borderId="0" xfId="1" applyFont="1" applyBorder="1" applyAlignment="1">
      <alignment vertical="center"/>
    </xf>
    <xf numFmtId="179" fontId="0" fillId="0" borderId="1" xfId="2" applyNumberFormat="1" applyFont="1" applyBorder="1" applyAlignment="1">
      <alignment vertical="center"/>
    </xf>
    <xf numFmtId="179" fontId="0" fillId="0" borderId="14" xfId="2" applyNumberFormat="1" applyFon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0" fontId="0" fillId="0" borderId="16" xfId="0" applyBorder="1" applyAlignment="1">
      <alignment horizontal="center"/>
    </xf>
    <xf numFmtId="173" fontId="0" fillId="0" borderId="0" xfId="1" applyFont="1"/>
    <xf numFmtId="173" fontId="3" fillId="4" borderId="1" xfId="1" applyFont="1" applyFill="1" applyBorder="1" applyAlignment="1">
      <alignment horizontal="center"/>
    </xf>
    <xf numFmtId="0" fontId="0" fillId="0" borderId="17" xfId="0" applyBorder="1"/>
    <xf numFmtId="178" fontId="3" fillId="0" borderId="16" xfId="0" applyNumberFormat="1" applyFont="1" applyFill="1" applyBorder="1" applyAlignment="1">
      <alignment vertical="center"/>
    </xf>
    <xf numFmtId="0" fontId="12" fillId="0" borderId="0" xfId="0" applyFont="1"/>
    <xf numFmtId="174" fontId="0" fillId="0" borderId="0" xfId="0" applyNumberFormat="1" applyFill="1"/>
    <xf numFmtId="0" fontId="3" fillId="2" borderId="18" xfId="0" applyFont="1" applyFill="1" applyBorder="1" applyAlignment="1">
      <alignment horizontal="center"/>
    </xf>
    <xf numFmtId="173" fontId="3" fillId="4" borderId="10" xfId="1" applyFont="1" applyFill="1" applyBorder="1" applyAlignment="1">
      <alignment horizontal="center"/>
    </xf>
    <xf numFmtId="178" fontId="3" fillId="3" borderId="19" xfId="0" applyNumberFormat="1" applyFont="1" applyFill="1" applyBorder="1" applyAlignment="1">
      <alignment horizontal="center"/>
    </xf>
    <xf numFmtId="167" fontId="0" fillId="0" borderId="5" xfId="0" applyNumberFormat="1" applyBorder="1"/>
    <xf numFmtId="7" fontId="0" fillId="0" borderId="2" xfId="0" applyNumberFormat="1" applyBorder="1"/>
    <xf numFmtId="7" fontId="0" fillId="0" borderId="17" xfId="0" applyNumberFormat="1" applyBorder="1"/>
    <xf numFmtId="7" fontId="0" fillId="0" borderId="20" xfId="0" applyNumberFormat="1" applyBorder="1"/>
    <xf numFmtId="7" fontId="0" fillId="0" borderId="5" xfId="0" applyNumberFormat="1" applyBorder="1"/>
    <xf numFmtId="7" fontId="0" fillId="0" borderId="21" xfId="0" applyNumberFormat="1" applyBorder="1"/>
    <xf numFmtId="0" fontId="4" fillId="0" borderId="1" xfId="0" applyFont="1" applyBorder="1" applyAlignment="1">
      <alignment wrapText="1"/>
    </xf>
    <xf numFmtId="172" fontId="6" fillId="0" borderId="2" xfId="0" applyNumberFormat="1" applyFont="1" applyBorder="1"/>
    <xf numFmtId="167" fontId="0" fillId="0" borderId="1" xfId="0" applyNumberFormat="1" applyBorder="1"/>
    <xf numFmtId="7" fontId="0" fillId="0" borderId="1" xfId="0" applyNumberFormat="1" applyBorder="1"/>
    <xf numFmtId="7" fontId="0" fillId="0" borderId="9" xfId="0" applyNumberFormat="1" applyBorder="1"/>
    <xf numFmtId="167" fontId="0" fillId="0" borderId="8" xfId="0" applyNumberFormat="1" applyBorder="1"/>
    <xf numFmtId="7" fontId="0" fillId="0" borderId="22" xfId="0" applyNumberFormat="1" applyBorder="1"/>
    <xf numFmtId="7" fontId="0" fillId="0" borderId="8" xfId="0" applyNumberFormat="1" applyBorder="1"/>
    <xf numFmtId="7" fontId="0" fillId="0" borderId="23" xfId="0" applyNumberFormat="1" applyBorder="1"/>
    <xf numFmtId="0" fontId="14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wrapText="1"/>
    </xf>
    <xf numFmtId="172" fontId="6" fillId="0" borderId="1" xfId="0" applyNumberFormat="1" applyFont="1" applyBorder="1"/>
    <xf numFmtId="169" fontId="6" fillId="0" borderId="1" xfId="0" applyNumberFormat="1" applyFont="1" applyBorder="1"/>
    <xf numFmtId="7" fontId="0" fillId="0" borderId="24" xfId="0" applyNumberFormat="1" applyBorder="1"/>
    <xf numFmtId="171" fontId="6" fillId="0" borderId="1" xfId="0" applyNumberFormat="1" applyFont="1" applyBorder="1"/>
    <xf numFmtId="167" fontId="0" fillId="0" borderId="2" xfId="0" applyNumberFormat="1" applyBorder="1"/>
    <xf numFmtId="170" fontId="6" fillId="0" borderId="1" xfId="0" applyNumberFormat="1" applyFont="1" applyBorder="1"/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180" fontId="6" fillId="0" borderId="1" xfId="0" applyNumberFormat="1" applyFont="1" applyBorder="1"/>
    <xf numFmtId="0" fontId="0" fillId="0" borderId="0" xfId="0" applyAlignment="1">
      <alignment horizontal="left"/>
    </xf>
    <xf numFmtId="0" fontId="20" fillId="0" borderId="0" xfId="0" applyFont="1"/>
    <xf numFmtId="0" fontId="0" fillId="8" borderId="11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166" fontId="8" fillId="0" borderId="0" xfId="2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/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66" fontId="8" fillId="0" borderId="1" xfId="2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quotePrefix="1" applyBorder="1"/>
    <xf numFmtId="0" fontId="3" fillId="0" borderId="0" xfId="0" applyFont="1" applyBorder="1" applyAlignment="1">
      <alignment vertical="center"/>
    </xf>
    <xf numFmtId="0" fontId="24" fillId="0" borderId="25" xfId="0" applyFont="1" applyBorder="1"/>
    <xf numFmtId="0" fontId="24" fillId="0" borderId="26" xfId="0" quotePrefix="1" applyFont="1" applyBorder="1"/>
    <xf numFmtId="0" fontId="8" fillId="0" borderId="27" xfId="0" applyFont="1" applyBorder="1"/>
    <xf numFmtId="0" fontId="24" fillId="0" borderId="28" xfId="0" applyFont="1" applyBorder="1"/>
    <xf numFmtId="0" fontId="24" fillId="0" borderId="3" xfId="0" applyFont="1" applyBorder="1"/>
    <xf numFmtId="0" fontId="23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8" borderId="1" xfId="0" applyFill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3" fillId="9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9" borderId="1" xfId="0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2" fontId="6" fillId="9" borderId="1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4" fillId="0" borderId="2" xfId="0" applyFont="1" applyBorder="1" applyAlignment="1"/>
    <xf numFmtId="0" fontId="0" fillId="10" borderId="1" xfId="0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2" fontId="3" fillId="10" borderId="1" xfId="0" applyNumberFormat="1" applyFont="1" applyFill="1" applyBorder="1" applyAlignment="1">
      <alignment vertical="center"/>
    </xf>
    <xf numFmtId="2" fontId="0" fillId="8" borderId="1" xfId="0" applyNumberForma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81" fontId="0" fillId="8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2" fontId="6" fillId="10" borderId="1" xfId="0" applyNumberFormat="1" applyFont="1" applyFill="1" applyBorder="1" applyAlignment="1">
      <alignment vertical="center"/>
    </xf>
    <xf numFmtId="2" fontId="4" fillId="8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176" fontId="0" fillId="10" borderId="1" xfId="0" applyNumberFormat="1" applyFill="1" applyBorder="1"/>
    <xf numFmtId="0" fontId="32" fillId="0" borderId="0" xfId="0" applyFont="1" applyAlignment="1">
      <alignment vertical="center"/>
    </xf>
    <xf numFmtId="0" fontId="24" fillId="0" borderId="0" xfId="0" applyFont="1" applyBorder="1" applyAlignment="1">
      <alignment horizontal="left"/>
    </xf>
    <xf numFmtId="0" fontId="13" fillId="9" borderId="1" xfId="0" quotePrefix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 applyProtection="1">
      <alignment vertical="center"/>
      <protection locked="0"/>
    </xf>
    <xf numFmtId="164" fontId="0" fillId="0" borderId="1" xfId="2" applyNumberFormat="1" applyFont="1" applyBorder="1" applyAlignment="1">
      <alignment vertical="center"/>
    </xf>
    <xf numFmtId="164" fontId="0" fillId="0" borderId="13" xfId="2" applyNumberFormat="1" applyFont="1" applyBorder="1" applyAlignment="1">
      <alignment vertical="center"/>
    </xf>
    <xf numFmtId="164" fontId="4" fillId="0" borderId="13" xfId="2" applyNumberFormat="1" applyFont="1" applyFill="1" applyBorder="1" applyAlignment="1" applyProtection="1">
      <alignment vertical="center"/>
      <protection locked="0"/>
    </xf>
    <xf numFmtId="164" fontId="3" fillId="0" borderId="11" xfId="2" applyNumberFormat="1" applyFont="1" applyBorder="1" applyAlignment="1">
      <alignment vertical="center"/>
    </xf>
    <xf numFmtId="164" fontId="0" fillId="0" borderId="29" xfId="2" applyNumberFormat="1" applyFont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6" fontId="4" fillId="0" borderId="1" xfId="2" applyFont="1" applyFill="1" applyBorder="1" applyAlignment="1" applyProtection="1">
      <alignment horizontal="center"/>
      <protection locked="0"/>
    </xf>
    <xf numFmtId="166" fontId="4" fillId="0" borderId="1" xfId="2" applyFont="1" applyFill="1" applyBorder="1" applyProtection="1">
      <protection locked="0"/>
    </xf>
    <xf numFmtId="166" fontId="4" fillId="0" borderId="10" xfId="2" applyFont="1" applyFill="1" applyBorder="1" applyProtection="1">
      <protection locked="0"/>
    </xf>
    <xf numFmtId="166" fontId="4" fillId="0" borderId="10" xfId="2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4" fillId="0" borderId="2" xfId="2" applyFont="1" applyFill="1" applyBorder="1" applyAlignment="1" applyProtection="1">
      <alignment vertical="center"/>
      <protection locked="0"/>
    </xf>
    <xf numFmtId="166" fontId="4" fillId="0" borderId="2" xfId="2" applyFont="1" applyFill="1" applyBorder="1"/>
    <xf numFmtId="164" fontId="4" fillId="0" borderId="2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 applyProtection="1">
      <alignment vertical="center"/>
      <protection locked="0"/>
    </xf>
    <xf numFmtId="14" fontId="4" fillId="0" borderId="0" xfId="5" applyNumberFormat="1" applyFont="1" applyAlignment="1">
      <alignment horizontal="left"/>
    </xf>
    <xf numFmtId="0" fontId="4" fillId="0" borderId="0" xfId="5" applyFont="1" applyAlignment="1">
      <alignment vertical="center"/>
    </xf>
    <xf numFmtId="0" fontId="4" fillId="0" borderId="1" xfId="5" quotePrefix="1" applyFont="1" applyBorder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1" xfId="5" applyFont="1" applyBorder="1" applyAlignment="1">
      <alignment horizontal="left" vertical="center"/>
    </xf>
    <xf numFmtId="10" fontId="4" fillId="0" borderId="1" xfId="4" applyNumberFormat="1" applyFont="1" applyBorder="1" applyAlignment="1">
      <alignment vertical="center"/>
    </xf>
    <xf numFmtId="179" fontId="4" fillId="0" borderId="1" xfId="5" applyNumberFormat="1" applyFont="1" applyBorder="1" applyAlignment="1">
      <alignment vertical="center"/>
    </xf>
    <xf numFmtId="0" fontId="4" fillId="0" borderId="0" xfId="5" quotePrefix="1" applyFont="1" applyAlignment="1">
      <alignment vertical="center"/>
    </xf>
    <xf numFmtId="176" fontId="4" fillId="0" borderId="0" xfId="5" applyNumberFormat="1" applyFont="1" applyAlignment="1">
      <alignment vertical="center"/>
    </xf>
    <xf numFmtId="164" fontId="4" fillId="11" borderId="1" xfId="2" applyNumberFormat="1" applyFont="1" applyFill="1" applyBorder="1" applyAlignment="1" applyProtection="1">
      <alignment vertical="center"/>
      <protection locked="0"/>
    </xf>
    <xf numFmtId="164" fontId="4" fillId="11" borderId="13" xfId="2" applyNumberFormat="1" applyFont="1" applyFill="1" applyBorder="1" applyAlignment="1" applyProtection="1">
      <alignment vertical="center"/>
      <protection locked="0"/>
    </xf>
    <xf numFmtId="164" fontId="0" fillId="0" borderId="2" xfId="2" applyNumberFormat="1" applyFont="1" applyFill="1" applyBorder="1" applyAlignment="1">
      <alignment vertical="center"/>
    </xf>
    <xf numFmtId="166" fontId="4" fillId="11" borderId="10" xfId="2" applyFont="1" applyFill="1" applyBorder="1" applyProtection="1">
      <protection locked="0"/>
    </xf>
    <xf numFmtId="166" fontId="4" fillId="11" borderId="10" xfId="2" applyFont="1" applyFill="1" applyBorder="1" applyAlignment="1" applyProtection="1">
      <alignment horizontal="center"/>
      <protection locked="0"/>
    </xf>
    <xf numFmtId="166" fontId="0" fillId="0" borderId="2" xfId="2" applyFont="1" applyFill="1" applyBorder="1"/>
    <xf numFmtId="175" fontId="4" fillId="11" borderId="1" xfId="0" applyNumberFormat="1" applyFont="1" applyFill="1" applyBorder="1" applyAlignment="1" applyProtection="1">
      <alignment wrapText="1"/>
      <protection locked="0"/>
    </xf>
    <xf numFmtId="0" fontId="6" fillId="0" borderId="16" xfId="0" quotePrefix="1" applyFont="1" applyFill="1" applyBorder="1" applyAlignment="1">
      <alignment horizontal="center"/>
    </xf>
    <xf numFmtId="0" fontId="17" fillId="0" borderId="0" xfId="3" applyAlignment="1" applyProtection="1"/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8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8" fillId="0" borderId="1" xfId="0" quotePrefix="1" applyNumberFormat="1" applyFont="1" applyBorder="1" applyAlignment="1">
      <alignment horizontal="center" vertical="center"/>
    </xf>
    <xf numFmtId="0" fontId="0" fillId="0" borderId="0" xfId="0" quotePrefix="1"/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4" fillId="0" borderId="1" xfId="5" applyFont="1" applyBorder="1" applyAlignment="1">
      <alignment horizontal="center" vertical="center"/>
    </xf>
    <xf numFmtId="0" fontId="30" fillId="0" borderId="0" xfId="5" applyFont="1" applyAlignment="1">
      <alignment vertical="center"/>
    </xf>
    <xf numFmtId="0" fontId="4" fillId="6" borderId="1" xfId="5" applyFont="1" applyFill="1" applyBorder="1" applyAlignment="1">
      <alignment vertical="center"/>
    </xf>
    <xf numFmtId="0" fontId="4" fillId="5" borderId="1" xfId="5" applyFont="1" applyFill="1" applyBorder="1" applyAlignment="1">
      <alignment vertical="center"/>
    </xf>
    <xf numFmtId="182" fontId="4" fillId="5" borderId="1" xfId="5" applyNumberFormat="1" applyFont="1" applyFill="1" applyBorder="1" applyAlignment="1">
      <alignment vertical="center"/>
    </xf>
    <xf numFmtId="179" fontId="4" fillId="5" borderId="1" xfId="5" applyNumberFormat="1" applyFont="1" applyFill="1" applyBorder="1" applyAlignment="1">
      <alignment vertical="center"/>
    </xf>
    <xf numFmtId="0" fontId="4" fillId="5" borderId="1" xfId="5" applyFont="1" applyFill="1" applyBorder="1" applyAlignment="1">
      <alignment horizontal="center" vertical="center"/>
    </xf>
    <xf numFmtId="185" fontId="4" fillId="5" borderId="1" xfId="5" applyNumberFormat="1" applyFont="1" applyFill="1" applyBorder="1" applyAlignment="1">
      <alignment horizontal="left" vertical="center"/>
    </xf>
    <xf numFmtId="186" fontId="4" fillId="5" borderId="1" xfId="5" applyNumberFormat="1" applyFont="1" applyFill="1" applyBorder="1" applyAlignment="1">
      <alignment horizontal="left" vertical="center"/>
    </xf>
    <xf numFmtId="10" fontId="4" fillId="5" borderId="1" xfId="4" applyNumberFormat="1" applyFont="1" applyFill="1" applyBorder="1" applyAlignment="1">
      <alignment horizontal="left" vertical="center"/>
    </xf>
    <xf numFmtId="10" fontId="4" fillId="5" borderId="1" xfId="4" applyNumberFormat="1" applyFont="1" applyFill="1" applyBorder="1" applyAlignment="1">
      <alignment vertical="center"/>
    </xf>
    <xf numFmtId="10" fontId="4" fillId="5" borderId="1" xfId="5" applyNumberFormat="1" applyFont="1" applyFill="1" applyBorder="1" applyAlignment="1">
      <alignment vertical="center"/>
    </xf>
    <xf numFmtId="179" fontId="4" fillId="5" borderId="1" xfId="4" applyNumberFormat="1" applyFont="1" applyFill="1" applyBorder="1" applyAlignment="1">
      <alignment vertical="center"/>
    </xf>
    <xf numFmtId="179" fontId="3" fillId="6" borderId="1" xfId="5" applyNumberFormat="1" applyFont="1" applyFill="1" applyBorder="1" applyAlignment="1">
      <alignment vertical="center"/>
    </xf>
    <xf numFmtId="182" fontId="4" fillId="5" borderId="1" xfId="5" applyNumberFormat="1" applyFont="1" applyFill="1" applyBorder="1" applyAlignment="1">
      <alignment horizontal="left" vertical="center"/>
    </xf>
    <xf numFmtId="0" fontId="4" fillId="5" borderId="1" xfId="5" applyFont="1" applyFill="1" applyBorder="1" applyAlignment="1">
      <alignment horizontal="left" vertical="center"/>
    </xf>
    <xf numFmtId="183" fontId="4" fillId="5" borderId="1" xfId="5" applyNumberFormat="1" applyFont="1" applyFill="1" applyBorder="1" applyAlignment="1">
      <alignment horizontal="left" vertical="center"/>
    </xf>
    <xf numFmtId="9" fontId="4" fillId="5" borderId="1" xfId="5" applyNumberFormat="1" applyFont="1" applyFill="1" applyBorder="1" applyAlignment="1">
      <alignment horizontal="left" vertical="center"/>
    </xf>
    <xf numFmtId="176" fontId="4" fillId="5" borderId="1" xfId="5" applyNumberFormat="1" applyFont="1" applyFill="1" applyBorder="1" applyAlignment="1">
      <alignment horizontal="left" vertical="center"/>
    </xf>
    <xf numFmtId="173" fontId="4" fillId="5" borderId="1" xfId="1" applyFont="1" applyFill="1" applyBorder="1" applyAlignment="1">
      <alignment horizontal="left" vertical="center"/>
    </xf>
    <xf numFmtId="9" fontId="3" fillId="6" borderId="1" xfId="5" applyNumberFormat="1" applyFont="1" applyFill="1" applyBorder="1" applyAlignment="1">
      <alignment vertical="center"/>
    </xf>
    <xf numFmtId="175" fontId="3" fillId="6" borderId="1" xfId="5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3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31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6" xfId="0" quotePrefix="1" applyFont="1" applyFill="1" applyBorder="1" applyAlignment="1">
      <alignment horizontal="center" vertical="center"/>
    </xf>
    <xf numFmtId="171" fontId="6" fillId="0" borderId="2" xfId="0" applyNumberFormat="1" applyFont="1" applyBorder="1" applyAlignment="1">
      <alignment vertical="center"/>
    </xf>
    <xf numFmtId="172" fontId="6" fillId="0" borderId="2" xfId="0" applyNumberFormat="1" applyFont="1" applyBorder="1" applyAlignment="1">
      <alignment vertical="center"/>
    </xf>
    <xf numFmtId="172" fontId="6" fillId="0" borderId="1" xfId="0" applyNumberFormat="1" applyFont="1" applyBorder="1" applyAlignment="1">
      <alignment vertical="center"/>
    </xf>
    <xf numFmtId="169" fontId="6" fillId="0" borderId="1" xfId="0" applyNumberFormat="1" applyFont="1" applyBorder="1" applyAlignment="1">
      <alignment vertical="center"/>
    </xf>
    <xf numFmtId="170" fontId="6" fillId="0" borderId="1" xfId="0" applyNumberFormat="1" applyFont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171" fontId="6" fillId="0" borderId="1" xfId="0" applyNumberFormat="1" applyFont="1" applyBorder="1" applyAlignment="1">
      <alignment vertical="center"/>
    </xf>
    <xf numFmtId="0" fontId="6" fillId="0" borderId="31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16" fontId="24" fillId="0" borderId="31" xfId="0" quotePrefix="1" applyNumberFormat="1" applyFont="1" applyBorder="1" applyAlignment="1">
      <alignment horizontal="center"/>
    </xf>
    <xf numFmtId="0" fontId="24" fillId="0" borderId="16" xfId="0" quotePrefix="1" applyFont="1" applyBorder="1" applyAlignment="1">
      <alignment horizontal="center"/>
    </xf>
    <xf numFmtId="0" fontId="24" fillId="0" borderId="16" xfId="0" quotePrefix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/>
    <xf numFmtId="0" fontId="6" fillId="0" borderId="32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167" fontId="0" fillId="0" borderId="33" xfId="0" applyNumberFormat="1" applyBorder="1"/>
    <xf numFmtId="7" fontId="0" fillId="0" borderId="33" xfId="0" applyNumberFormat="1" applyBorder="1"/>
    <xf numFmtId="7" fontId="0" fillId="0" borderId="34" xfId="0" applyNumberFormat="1" applyBorder="1"/>
    <xf numFmtId="167" fontId="0" fillId="0" borderId="19" xfId="0" applyNumberFormat="1" applyBorder="1"/>
    <xf numFmtId="7" fontId="0" fillId="0" borderId="10" xfId="0" applyNumberFormat="1" applyBorder="1"/>
    <xf numFmtId="7" fontId="0" fillId="0" borderId="35" xfId="0" applyNumberFormat="1" applyBorder="1"/>
    <xf numFmtId="7" fontId="0" fillId="0" borderId="36" xfId="0" applyNumberFormat="1" applyBorder="1"/>
    <xf numFmtId="7" fontId="0" fillId="0" borderId="37" xfId="0" applyNumberFormat="1" applyBorder="1"/>
    <xf numFmtId="7" fontId="0" fillId="0" borderId="38" xfId="0" applyNumberFormat="1" applyBorder="1"/>
    <xf numFmtId="14" fontId="0" fillId="0" borderId="1" xfId="0" quotePrefix="1" applyNumberFormat="1" applyBorder="1"/>
    <xf numFmtId="14" fontId="0" fillId="0" borderId="10" xfId="0" quotePrefix="1" applyNumberFormat="1" applyBorder="1"/>
    <xf numFmtId="166" fontId="4" fillId="12" borderId="1" xfId="2" applyFont="1" applyFill="1" applyBorder="1" applyProtection="1">
      <protection locked="0"/>
    </xf>
    <xf numFmtId="166" fontId="4" fillId="12" borderId="1" xfId="2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 applyProtection="1">
      <alignment wrapText="1"/>
      <protection locked="0"/>
    </xf>
    <xf numFmtId="179" fontId="0" fillId="0" borderId="11" xfId="0" applyNumberFormat="1" applyFill="1" applyBorder="1" applyAlignment="1">
      <alignment vertical="center"/>
    </xf>
    <xf numFmtId="166" fontId="0" fillId="0" borderId="1" xfId="2" applyFont="1" applyFill="1" applyBorder="1"/>
    <xf numFmtId="166" fontId="4" fillId="0" borderId="1" xfId="2" applyFont="1" applyFill="1" applyBorder="1"/>
    <xf numFmtId="166" fontId="0" fillId="0" borderId="13" xfId="2" applyFont="1" applyFill="1" applyBorder="1"/>
    <xf numFmtId="166" fontId="0" fillId="0" borderId="11" xfId="2" applyFont="1" applyFill="1" applyBorder="1" applyAlignment="1">
      <alignment horizontal="right" vertical="center"/>
    </xf>
    <xf numFmtId="166" fontId="18" fillId="0" borderId="11" xfId="2" applyFont="1" applyFill="1" applyBorder="1" applyAlignment="1">
      <alignment horizontal="right" vertical="center"/>
    </xf>
    <xf numFmtId="166" fontId="18" fillId="0" borderId="11" xfId="2" applyFont="1" applyFill="1" applyBorder="1" applyAlignment="1">
      <alignment vertical="center"/>
    </xf>
    <xf numFmtId="178" fontId="0" fillId="0" borderId="0" xfId="0" applyNumberFormat="1" applyFill="1"/>
    <xf numFmtId="173" fontId="0" fillId="0" borderId="11" xfId="1" applyFont="1" applyFill="1" applyBorder="1" applyAlignment="1">
      <alignment horizontal="center" vertical="center"/>
    </xf>
    <xf numFmtId="173" fontId="18" fillId="0" borderId="11" xfId="1" applyFont="1" applyFill="1" applyBorder="1" applyAlignment="1">
      <alignment horizontal="center" vertical="center"/>
    </xf>
    <xf numFmtId="179" fontId="0" fillId="0" borderId="11" xfId="6" applyNumberFormat="1" applyFont="1" applyFill="1" applyBorder="1" applyAlignment="1">
      <alignment horizontal="center" vertical="center"/>
    </xf>
    <xf numFmtId="166" fontId="0" fillId="0" borderId="11" xfId="2" applyFont="1" applyFill="1" applyBorder="1" applyAlignment="1">
      <alignment horizontal="center" vertical="center"/>
    </xf>
    <xf numFmtId="10" fontId="3" fillId="0" borderId="1" xfId="4" quotePrefix="1" applyNumberFormat="1" applyFont="1" applyFill="1" applyBorder="1" applyAlignment="1">
      <alignment horizontal="center" vertical="center"/>
    </xf>
    <xf numFmtId="173" fontId="3" fillId="0" borderId="52" xfId="1" applyFont="1" applyFill="1" applyBorder="1" applyAlignment="1">
      <alignment vertical="center"/>
    </xf>
    <xf numFmtId="166" fontId="0" fillId="0" borderId="11" xfId="2" applyFont="1" applyFill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0" fontId="33" fillId="0" borderId="0" xfId="0" applyFont="1"/>
    <xf numFmtId="176" fontId="0" fillId="0" borderId="1" xfId="0" applyNumberFormat="1" applyBorder="1" applyAlignment="1">
      <alignment horizontal="center"/>
    </xf>
    <xf numFmtId="187" fontId="0" fillId="0" borderId="1" xfId="0" applyNumberForma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84" fontId="19" fillId="0" borderId="13" xfId="2" applyNumberFormat="1" applyFont="1" applyFill="1" applyBorder="1" applyAlignment="1">
      <alignment horizontal="center" vertical="center"/>
    </xf>
    <xf numFmtId="184" fontId="19" fillId="0" borderId="2" xfId="2" applyNumberFormat="1" applyFont="1" applyFill="1" applyBorder="1" applyAlignment="1">
      <alignment horizontal="center" vertical="center"/>
    </xf>
    <xf numFmtId="166" fontId="19" fillId="0" borderId="13" xfId="2" applyFont="1" applyBorder="1" applyAlignment="1">
      <alignment vertical="center"/>
    </xf>
    <xf numFmtId="166" fontId="19" fillId="0" borderId="2" xfId="2" applyFon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0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2" fontId="0" fillId="0" borderId="13" xfId="0" applyNumberFormat="1" applyBorder="1" applyAlignment="1">
      <alignment horizontal="right" vertical="top"/>
    </xf>
    <xf numFmtId="2" fontId="0" fillId="0" borderId="29" xfId="0" applyNumberFormat="1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  <xf numFmtId="0" fontId="3" fillId="9" borderId="14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0" fontId="3" fillId="9" borderId="39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2" fillId="0" borderId="14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5" applyFont="1" applyAlignment="1">
      <alignment horizontal="right" vertical="center"/>
    </xf>
    <xf numFmtId="10" fontId="4" fillId="0" borderId="0" xfId="5" applyNumberFormat="1" applyFont="1" applyAlignment="1">
      <alignment horizontal="center" vertical="center"/>
    </xf>
    <xf numFmtId="0" fontId="4" fillId="0" borderId="1" xfId="5" quotePrefix="1" applyFont="1" applyBorder="1" applyAlignment="1">
      <alignment horizontal="center" vertical="center"/>
    </xf>
    <xf numFmtId="0" fontId="28" fillId="2" borderId="1" xfId="5" applyFont="1" applyFill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3" fillId="6" borderId="1" xfId="5" applyFont="1" applyFill="1" applyBorder="1" applyAlignment="1">
      <alignment horizontal="left" vertical="center"/>
    </xf>
    <xf numFmtId="0" fontId="3" fillId="6" borderId="14" xfId="5" applyFont="1" applyFill="1" applyBorder="1" applyAlignment="1">
      <alignment horizontal="left" vertical="center"/>
    </xf>
    <xf numFmtId="0" fontId="3" fillId="6" borderId="39" xfId="5" applyFont="1" applyFill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4" fillId="0" borderId="25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173" fontId="3" fillId="7" borderId="41" xfId="1" applyFont="1" applyFill="1" applyBorder="1" applyAlignment="1">
      <alignment horizontal="center" vertical="center" wrapText="1"/>
    </xf>
    <xf numFmtId="173" fontId="3" fillId="7" borderId="16" xfId="1" applyFont="1" applyFill="1" applyBorder="1" applyAlignment="1">
      <alignment horizontal="center" vertical="center"/>
    </xf>
    <xf numFmtId="173" fontId="3" fillId="7" borderId="32" xfId="1" applyFont="1" applyFill="1" applyBorder="1" applyAlignment="1">
      <alignment horizontal="center" vertical="center"/>
    </xf>
    <xf numFmtId="173" fontId="3" fillId="7" borderId="47" xfId="1" applyFont="1" applyFill="1" applyBorder="1" applyAlignment="1">
      <alignment horizontal="center" vertical="center" wrapText="1"/>
    </xf>
    <xf numFmtId="173" fontId="3" fillId="7" borderId="9" xfId="1" applyFont="1" applyFill="1" applyBorder="1" applyAlignment="1">
      <alignment horizontal="center" vertical="center"/>
    </xf>
    <xf numFmtId="173" fontId="3" fillId="7" borderId="35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2" fillId="0" borderId="0" xfId="0" applyFont="1" applyAlignment="1">
      <alignment horizontal="right" vertic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5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1" xfId="0" applyBorder="1" applyAlignment="1"/>
    <xf numFmtId="0" fontId="0" fillId="0" borderId="1" xfId="0" applyBorder="1" applyAlignment="1"/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164" fontId="0" fillId="0" borderId="1" xfId="2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3" xfId="0" quotePrefix="1" applyBorder="1" applyAlignment="1">
      <alignment vertical="center"/>
    </xf>
    <xf numFmtId="0" fontId="0" fillId="0" borderId="2" xfId="0" quotePrefix="1" applyBorder="1" applyAlignment="1">
      <alignment vertical="center"/>
    </xf>
    <xf numFmtId="0" fontId="0" fillId="0" borderId="39" xfId="0" applyBorder="1" applyAlignment="1"/>
    <xf numFmtId="0" fontId="0" fillId="0" borderId="8" xfId="0" applyBorder="1" applyAlignment="1"/>
    <xf numFmtId="164" fontId="0" fillId="0" borderId="13" xfId="2" applyNumberFormat="1" applyFont="1" applyBorder="1" applyAlignment="1"/>
    <xf numFmtId="164" fontId="0" fillId="0" borderId="2" xfId="2" applyNumberFormat="1" applyFont="1" applyBorder="1" applyAlignment="1"/>
    <xf numFmtId="175" fontId="0" fillId="0" borderId="14" xfId="0" applyNumberFormat="1" applyBorder="1" applyAlignment="1">
      <alignment horizontal="center"/>
    </xf>
    <xf numFmtId="175" fontId="0" fillId="0" borderId="39" xfId="0" applyNumberFormat="1" applyBorder="1" applyAlignment="1">
      <alignment horizontal="center"/>
    </xf>
    <xf numFmtId="175" fontId="0" fillId="0" borderId="8" xfId="0" applyNumberFormat="1" applyBorder="1" applyAlignment="1">
      <alignment horizontal="center"/>
    </xf>
    <xf numFmtId="164" fontId="4" fillId="0" borderId="1" xfId="2" applyNumberFormat="1" applyFont="1" applyFill="1" applyBorder="1" applyAlignment="1" applyProtection="1">
      <protection locked="0"/>
    </xf>
    <xf numFmtId="164" fontId="0" fillId="0" borderId="1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164" fontId="0" fillId="0" borderId="1" xfId="0" applyNumberFormat="1" applyBorder="1" applyAlignment="1"/>
    <xf numFmtId="0" fontId="13" fillId="0" borderId="1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9" fillId="13" borderId="0" xfId="0" applyFont="1" applyFill="1" applyAlignment="1">
      <alignment horizontal="center" vertical="center"/>
    </xf>
    <xf numFmtId="14" fontId="27" fillId="0" borderId="1" xfId="0" applyNumberFormat="1" applyFont="1" applyBorder="1" applyAlignment="1">
      <alignment horizontal="left"/>
    </xf>
    <xf numFmtId="166" fontId="4" fillId="11" borderId="13" xfId="2" applyFont="1" applyFill="1" applyBorder="1" applyAlignment="1" applyProtection="1">
      <alignment horizontal="center" vertical="center"/>
      <protection locked="0"/>
    </xf>
    <xf numFmtId="166" fontId="4" fillId="11" borderId="2" xfId="2" applyFont="1" applyFill="1" applyBorder="1" applyAlignment="1" applyProtection="1">
      <alignment horizontal="center" vertical="center"/>
      <protection locked="0"/>
    </xf>
    <xf numFmtId="176" fontId="0" fillId="0" borderId="14" xfId="0" applyNumberFormat="1" applyBorder="1" applyAlignment="1">
      <alignment horizontal="center"/>
    </xf>
    <xf numFmtId="176" fontId="0" fillId="0" borderId="39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64" fontId="4" fillId="11" borderId="1" xfId="2" applyNumberFormat="1" applyFont="1" applyFill="1" applyBorder="1" applyAlignment="1" applyProtection="1">
      <protection locked="0"/>
    </xf>
    <xf numFmtId="164" fontId="0" fillId="11" borderId="1" xfId="0" applyNumberFormat="1" applyFill="1" applyBorder="1" applyAlignment="1" applyProtection="1">
      <protection locked="0"/>
    </xf>
    <xf numFmtId="0" fontId="0" fillId="11" borderId="1" xfId="0" applyFill="1" applyBorder="1" applyAlignment="1" applyProtection="1">
      <protection locked="0"/>
    </xf>
    <xf numFmtId="177" fontId="4" fillId="0" borderId="1" xfId="0" applyNumberFormat="1" applyFont="1" applyBorder="1" applyAlignment="1">
      <alignment vertical="center"/>
    </xf>
    <xf numFmtId="0" fontId="7" fillId="8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left"/>
    </xf>
  </cellXfs>
  <cellStyles count="7">
    <cellStyle name="Euro" xfId="1" xr:uid="{00000000-0005-0000-0000-000000000000}"/>
    <cellStyle name="Komma" xfId="2" builtinId="3"/>
    <cellStyle name="Link" xfId="3" builtinId="8"/>
    <cellStyle name="Prozent" xfId="4" builtinId="5"/>
    <cellStyle name="Standard" xfId="0" builtinId="0"/>
    <cellStyle name="Standard_ST-KARTE" xfId="5" xr:uid="{00000000-0005-0000-0000-000005000000}"/>
    <cellStyle name="Währung" xfId="6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29306</xdr:colOff>
      <xdr:row>7</xdr:row>
      <xdr:rowOff>24912</xdr:rowOff>
    </xdr:from>
    <xdr:ext cx="2851679" cy="4444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578825" y="1490297"/>
              <a:ext cx="2853803" cy="444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r>
                          <a:rPr lang="de-DE" sz="1100" b="0" i="1">
                            <a:latin typeface="Cambria Math"/>
                          </a:rPr>
                          <m:t>𝑔𝑒𝑠𝑒𝑡𝑧𝑙𝑖𝑐h𝑒</m:t>
                        </m:r>
                        <m:r>
                          <a:rPr lang="de-DE" sz="1100" b="0" i="1">
                            <a:latin typeface="Cambria Math"/>
                          </a:rPr>
                          <m:t>+</m:t>
                        </m:r>
                        <m:r>
                          <a:rPr lang="de-DE" sz="1100" b="0" i="1">
                            <a:latin typeface="Cambria Math"/>
                          </a:rPr>
                          <m:t>𝑟𝑒𝑔𝑖𝑜𝑛𝑎𝑙𝑒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𝐹𝑒𝑖𝑒𝑟𝑡𝑎𝑔𝑒</m:t>
                        </m:r>
                        <m:r>
                          <a:rPr lang="de-DE" sz="1100" b="0" i="1">
                            <a:latin typeface="Cambria Math"/>
                          </a:rPr>
                          <m:t>) ∙100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𝑡𝑎𝑡𝑠</m:t>
                        </m:r>
                        <m:r>
                          <a:rPr lang="de-DE" sz="1100" b="0" i="1">
                            <a:latin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</a:rPr>
                          <m:t>𝑐h𝑙𝑖𝑐h𝑒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𝐴𝑟𝑏𝑒𝑖𝑡𝑠𝑡𝑎𝑔𝑒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 xmlns:a="http://schemas.openxmlformats.org/drawingml/2006/main">
              <a:off x="578825" y="1490297"/>
              <a:ext cx="2853803" cy="444417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(𝑔𝑒𝑠𝑒𝑡𝑧𝑙𝑖𝑐ℎ𝑒+𝑟𝑒𝑔𝑖𝑜𝑛𝑎𝑙𝑒 𝐹𝑒𝑖𝑒𝑟𝑡𝑎𝑔𝑒) ∙100</a:t>
              </a:r>
              <a:r>
                <a:rPr lang="de-DE" sz="1100" b="0" i="0">
                  <a:latin typeface="Cambria Math" panose="02040503050406030204" pitchFamily="18" charset="0"/>
                </a:rPr>
                <a:t>)/(</a:t>
              </a:r>
              <a:r>
                <a:rPr lang="de-DE" sz="1100" b="0" i="0">
                  <a:latin typeface="Cambria Math"/>
                </a:rPr>
                <a:t>𝑡𝑎𝑡𝑠ä𝑐ℎ𝑙𝑖𝑐ℎ𝑒 𝐴𝑟𝑏𝑒𝑖𝑡𝑠𝑡𝑎𝑔𝑒</a:t>
              </a:r>
              <a:r>
                <a:rPr lang="de-DE" sz="1100" b="0" i="0">
                  <a:latin typeface="Cambria Math" panose="02040503050406030204" pitchFamily="18" charset="0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24470</xdr:colOff>
      <xdr:row>10</xdr:row>
      <xdr:rowOff>25206</xdr:rowOff>
    </xdr:from>
    <xdr:ext cx="2838302" cy="4438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 txBox="1"/>
          </xdr:nvSpPr>
          <xdr:spPr>
            <a:xfrm>
              <a:off x="598901" y="2346375"/>
              <a:ext cx="2914498" cy="443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𝐴𝑢𝑠𝑓𝑎𝑙𝑙𝑡𝑎𝑔𝑒</m:t>
                        </m:r>
                        <m:r>
                          <a:rPr lang="de-DE" sz="1100" b="0" i="1">
                            <a:latin typeface="Cambria Math"/>
                          </a:rPr>
                          <m:t> ∙100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𝑡𝑎𝑡𝑠</m:t>
                        </m:r>
                        <m:r>
                          <a:rPr lang="de-DE" sz="1100" b="0" i="1">
                            <a:latin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</a:rPr>
                          <m:t>𝑐h𝑙𝑖𝑐h𝑒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𝐴𝑟𝑏𝑒𝑖𝑡𝑠𝑡𝑎𝑔𝑒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 xmlns:a="http://schemas.openxmlformats.org/drawingml/2006/main">
              <a:off x="598901" y="2346375"/>
              <a:ext cx="2914498" cy="443839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𝐴𝑢𝑠𝑓𝑎𝑙𝑙𝑡𝑎𝑔𝑒 ∙100</a:t>
              </a:r>
              <a:r>
                <a:rPr lang="de-DE" sz="1100" b="0" i="0">
                  <a:latin typeface="Cambria Math" panose="02040503050406030204" pitchFamily="18" charset="0"/>
                </a:rPr>
                <a:t>)/(</a:t>
              </a:r>
              <a:r>
                <a:rPr lang="de-DE" sz="1100" b="0" i="0">
                  <a:latin typeface="Cambria Math"/>
                </a:rPr>
                <a:t>𝑡𝑎𝑡𝑠ä𝑐ℎ𝑙𝑖𝑐ℎ𝑒 𝐴𝑟𝑏𝑒𝑖𝑡𝑠𝑡𝑎𝑔𝑒</a:t>
              </a:r>
              <a:r>
                <a:rPr lang="de-DE" sz="1100" b="0" i="0">
                  <a:latin typeface="Cambria Math" panose="02040503050406030204" pitchFamily="18" charset="0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24470</xdr:colOff>
      <xdr:row>13</xdr:row>
      <xdr:rowOff>8061</xdr:rowOff>
    </xdr:from>
    <xdr:ext cx="2838302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573989" y="3143984"/>
              <a:ext cx="2838302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𝐾𝑟𝑎𝑛𝑘h𝑒𝑖𝑡𝑠𝑡𝑎𝑔𝑒</m:t>
                        </m:r>
                        <m:r>
                          <a:rPr lang="de-DE" sz="1100" b="0" i="1">
                            <a:latin typeface="Cambria Math"/>
                          </a:rPr>
                          <m:t> ∙100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𝑡𝑎𝑡𝑠</m:t>
                        </m:r>
                        <m:r>
                          <a:rPr lang="de-DE" sz="1100" b="0" i="1">
                            <a:latin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</a:rPr>
                          <m:t>𝑐h𝑙𝑖𝑐h𝑒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𝐴𝑟𝑏𝑒𝑖𝑡𝑠𝑡𝑎𝑔𝑒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 xmlns:a="http://schemas.openxmlformats.org/drawingml/2006/main">
              <a:off x="573989" y="3143984"/>
              <a:ext cx="2838302" cy="443391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𝐾𝑟𝑎𝑛𝑘ℎ𝑒𝑖𝑡𝑠𝑡𝑎𝑔𝑒 ∙100</a:t>
              </a:r>
              <a:r>
                <a:rPr lang="de-DE" sz="1100" b="0" i="0">
                  <a:latin typeface="Cambria Math" panose="02040503050406030204" pitchFamily="18" charset="0"/>
                </a:rPr>
                <a:t>)/(</a:t>
              </a:r>
              <a:r>
                <a:rPr lang="de-DE" sz="1100" b="0" i="0">
                  <a:latin typeface="Cambria Math"/>
                </a:rPr>
                <a:t>𝑡𝑎𝑡𝑠ä𝑐ℎ𝑙𝑖𝑐ℎ𝑒 𝐴𝑟𝑏𝑒𝑖𝑡𝑠𝑡𝑎𝑔𝑒</a:t>
              </a:r>
              <a:r>
                <a:rPr lang="de-DE" sz="1100" b="0" i="0">
                  <a:latin typeface="Cambria Math" panose="02040503050406030204" pitchFamily="18" charset="0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24470</xdr:colOff>
      <xdr:row>18</xdr:row>
      <xdr:rowOff>8061</xdr:rowOff>
    </xdr:from>
    <xdr:ext cx="2838302" cy="442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559775" y="4513386"/>
              <a:ext cx="2857501" cy="4326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r>
                          <a:rPr lang="de-DE" sz="1100" b="0" i="1">
                            <a:latin typeface="Cambria Math"/>
                          </a:rPr>
                          <m:t>𝐺𝑟𝑢𝑛𝑑𝑙𝑜h𝑛</m:t>
                        </m:r>
                        <m:r>
                          <a:rPr lang="de-DE" sz="1100" b="0" i="1">
                            <a:latin typeface="Cambria Math"/>
                          </a:rPr>
                          <m:t>+</m:t>
                        </m:r>
                        <m:r>
                          <a:rPr lang="de-DE" sz="1100" b="0" i="1">
                            <a:latin typeface="Cambria Math"/>
                          </a:rPr>
                          <m:t>𝑆𝑜𝑧𝑖𝑎𝑙𝑙</m:t>
                        </m:r>
                        <m:r>
                          <a:rPr lang="de-DE" sz="1100" b="0" i="1">
                            <a:latin typeface="Cambria Math"/>
                          </a:rPr>
                          <m:t>ö</m:t>
                        </m:r>
                        <m:r>
                          <a:rPr lang="de-DE" sz="1100" b="0" i="1">
                            <a:latin typeface="Cambria Math"/>
                          </a:rPr>
                          <m:t>h𝑛𝑒</m:t>
                        </m:r>
                        <m:r>
                          <a:rPr lang="de-DE" sz="1100" b="0" i="1">
                            <a:latin typeface="Cambria Math"/>
                          </a:rPr>
                          <m:t>)∙14,25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100 −1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4,25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9E7A438F-E9FE-48DE-B396-2F5E72EE77C4}"/>
                </a:ext>
              </a:extLst>
            </xdr:cNvPr>
            <xdr:cNvSpPr txBox="1"/>
          </xdr:nvSpPr>
          <xdr:spPr>
            <a:xfrm>
              <a:off x="559775" y="4513386"/>
              <a:ext cx="2857501" cy="4326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(𝐺𝑟𝑢𝑛𝑑𝑙𝑜ℎ𝑛+𝑆𝑜𝑧𝑖𝑎𝑙𝑙öℎ𝑛𝑒)∙1</a:t>
              </a:r>
              <a:r>
                <a:rPr lang="de-DE" sz="1100" b="0" i="0">
                  <a:latin typeface="Cambria Math" panose="02040503050406030204" pitchFamily="18" charset="0"/>
                </a:rPr>
                <a:t>4,25)/(</a:t>
              </a:r>
              <a:r>
                <a:rPr lang="de-DE" sz="1100" b="0" i="0">
                  <a:latin typeface="Cambria Math"/>
                </a:rPr>
                <a:t>100 −1</a:t>
              </a:r>
              <a:r>
                <a:rPr lang="de-DE" sz="1100" b="0" i="0">
                  <a:latin typeface="Cambria Math" panose="02040503050406030204" pitchFamily="18" charset="0"/>
                </a:rPr>
                <a:t>4,25)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3419475</xdr:colOff>
      <xdr:row>21</xdr:row>
      <xdr:rowOff>142875</xdr:rowOff>
    </xdr:from>
    <xdr:to>
      <xdr:col>2</xdr:col>
      <xdr:colOff>257175</xdr:colOff>
      <xdr:row>22</xdr:row>
      <xdr:rowOff>114300</xdr:rowOff>
    </xdr:to>
    <xdr:cxnSp macro="">
      <xdr:nvCxnSpPr>
        <xdr:cNvPr id="5650" name="Gerade Verbindung mit Pfeil 6">
          <a:extLst>
            <a:ext uri="{FF2B5EF4-FFF2-40B4-BE49-F238E27FC236}">
              <a16:creationId xmlns:a16="http://schemas.microsoft.com/office/drawing/2014/main" id="{00000000-0008-0000-0500-000012160000}"/>
            </a:ext>
          </a:extLst>
        </xdr:cNvPr>
        <xdr:cNvCxnSpPr>
          <a:cxnSpLocks noChangeShapeType="1"/>
        </xdr:cNvCxnSpPr>
      </xdr:nvCxnSpPr>
      <xdr:spPr bwMode="auto">
        <a:xfrm flipV="1">
          <a:off x="3914775" y="5676900"/>
          <a:ext cx="781050" cy="2476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3419475</xdr:colOff>
      <xdr:row>28</xdr:row>
      <xdr:rowOff>142875</xdr:rowOff>
    </xdr:from>
    <xdr:to>
      <xdr:col>2</xdr:col>
      <xdr:colOff>257175</xdr:colOff>
      <xdr:row>29</xdr:row>
      <xdr:rowOff>114300</xdr:rowOff>
    </xdr:to>
    <xdr:cxnSp macro="">
      <xdr:nvCxnSpPr>
        <xdr:cNvPr id="5651" name="Gerade Verbindung mit Pfeil 8">
          <a:extLst>
            <a:ext uri="{FF2B5EF4-FFF2-40B4-BE49-F238E27FC236}">
              <a16:creationId xmlns:a16="http://schemas.microsoft.com/office/drawing/2014/main" id="{00000000-0008-0000-0500-000013160000}"/>
            </a:ext>
          </a:extLst>
        </xdr:cNvPr>
        <xdr:cNvCxnSpPr>
          <a:cxnSpLocks noChangeShapeType="1"/>
        </xdr:cNvCxnSpPr>
      </xdr:nvCxnSpPr>
      <xdr:spPr bwMode="auto">
        <a:xfrm flipV="1">
          <a:off x="3914775" y="7610475"/>
          <a:ext cx="781050" cy="2476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28030</xdr:colOff>
      <xdr:row>14</xdr:row>
      <xdr:rowOff>30887</xdr:rowOff>
    </xdr:from>
    <xdr:ext cx="3443764" cy="4137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 txBox="1"/>
          </xdr:nvSpPr>
          <xdr:spPr>
            <a:xfrm>
              <a:off x="622390" y="3376067"/>
              <a:ext cx="346327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de-DE" sz="1100" b="0" i="0">
                            <a:latin typeface="Cambria Math"/>
                          </a:rPr>
                          <m:t>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𝑉𝑜𝑟h𝑎𝑙𝑡𝑒𝑚𝑜𝑛𝑎𝑡𝑒</m:t>
                        </m:r>
                      </m:den>
                    </m:f>
                    <m:r>
                      <a:rPr lang="de-DE" sz="1100" b="0" i="0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𝑍𝑖𝑛𝑠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𝑁𝑢𝑡𝑧𝑢𝑛𝑔𝑠𝑗𝑎h𝑟𝑒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𝑉𝑜𝑟h𝑎𝑙𝑡𝑒𝑚𝑜𝑛𝑎𝑡𝑒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CC8A65A-C3C9-4D87-BEBC-4ACB92E95A8B}"/>
                </a:ext>
              </a:extLst>
            </xdr:cNvPr>
            <xdr:cNvSpPr txBox="1"/>
          </xdr:nvSpPr>
          <xdr:spPr>
            <a:xfrm>
              <a:off x="622390" y="3376067"/>
              <a:ext cx="346327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"100</a:t>
              </a:r>
              <a:r>
                <a:rPr lang="de-DE" sz="1100" b="0" i="0">
                  <a:latin typeface="Cambria Math" panose="02040503050406030204" pitchFamily="18" charset="0"/>
                </a:rPr>
                <a:t>" /</a:t>
              </a:r>
              <a:r>
                <a:rPr lang="de-DE" sz="1100" b="0" i="0">
                  <a:latin typeface="Cambria Math"/>
                </a:rPr>
                <a:t>𝑉𝑜𝑟ℎ𝑎𝑙𝑡𝑒𝑚𝑜𝑛𝑎𝑡𝑒+</a:t>
              </a:r>
              <a:r>
                <a:rPr lang="de-DE" sz="1100" b="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𝑍𝑖𝑛𝑠</a:t>
              </a:r>
              <a:r>
                <a:rPr lang="de-DE" sz="1100" b="0" i="0">
                  <a:latin typeface="Cambria Math"/>
                  <a:ea typeface="Cambria Math"/>
                </a:rPr>
                <a:t>∙𝑁𝑢𝑡𝑧𝑢𝑛𝑔𝑠𝑗𝑎ℎ𝑟𝑒∙100</a:t>
              </a:r>
              <a:r>
                <a:rPr lang="de-DE" sz="1100" b="0" i="0">
                  <a:latin typeface="Cambria Math" panose="02040503050406030204" pitchFamily="18" charset="0"/>
                  <a:ea typeface="Cambria Math"/>
                </a:rPr>
                <a:t>)/(</a:t>
              </a:r>
              <a:r>
                <a:rPr lang="de-DE" sz="1100" b="0" i="0">
                  <a:latin typeface="Cambria Math"/>
                </a:rPr>
                <a:t>2</a:t>
              </a:r>
              <a:r>
                <a:rPr lang="de-DE" sz="1100" b="0" i="0">
                  <a:latin typeface="Cambria Math"/>
                  <a:ea typeface="Cambria Math"/>
                </a:rPr>
                <a:t>∙𝑉𝑜𝑟ℎ𝑎𝑙𝑡𝑒𝑚𝑜𝑛𝑎𝑡𝑒</a:t>
              </a:r>
              <a:r>
                <a:rPr lang="de-DE" sz="11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28030</xdr:colOff>
      <xdr:row>14</xdr:row>
      <xdr:rowOff>30887</xdr:rowOff>
    </xdr:from>
    <xdr:ext cx="3443764" cy="4137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 txBox="1"/>
          </xdr:nvSpPr>
          <xdr:spPr>
            <a:xfrm>
              <a:off x="622390" y="3376067"/>
              <a:ext cx="346327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de-DE" sz="1100" b="0" i="0">
                            <a:latin typeface="Cambria Math"/>
                          </a:rPr>
                          <m:t>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𝑉𝑜𝑟h𝑎𝑙𝑡𝑒𝑚𝑜𝑛𝑎𝑡𝑒</m:t>
                        </m:r>
                      </m:den>
                    </m:f>
                    <m:r>
                      <a:rPr lang="de-DE" sz="1100" b="0" i="0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𝑍𝑖𝑛𝑠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𝑁𝑢𝑡𝑧𝑢𝑛𝑔𝑠𝑗𝑎h𝑟𝑒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𝑉𝑜𝑟h𝑎𝑙𝑡𝑒𝑚𝑜𝑛𝑎𝑡𝑒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4A4B15BE-8D95-42F6-B2AF-BD8E2D565356}"/>
                </a:ext>
              </a:extLst>
            </xdr:cNvPr>
            <xdr:cNvSpPr txBox="1"/>
          </xdr:nvSpPr>
          <xdr:spPr>
            <a:xfrm>
              <a:off x="622390" y="3376067"/>
              <a:ext cx="346327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"100</a:t>
              </a:r>
              <a:r>
                <a:rPr lang="de-DE" sz="1100" b="0" i="0">
                  <a:latin typeface="Cambria Math" panose="02040503050406030204" pitchFamily="18" charset="0"/>
                </a:rPr>
                <a:t>" /</a:t>
              </a:r>
              <a:r>
                <a:rPr lang="de-DE" sz="1100" b="0" i="0">
                  <a:latin typeface="Cambria Math"/>
                </a:rPr>
                <a:t>𝑉𝑜𝑟ℎ𝑎𝑙𝑡𝑒𝑚𝑜𝑛𝑎𝑡𝑒+</a:t>
              </a:r>
              <a:r>
                <a:rPr lang="de-DE" sz="1100" b="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/>
                </a:rPr>
                <a:t>𝑍𝑖𝑛𝑠</a:t>
              </a:r>
              <a:r>
                <a:rPr lang="de-DE" sz="1100" b="0" i="0">
                  <a:latin typeface="Cambria Math"/>
                  <a:ea typeface="Cambria Math"/>
                </a:rPr>
                <a:t>∙𝑁𝑢𝑡𝑧𝑢𝑛𝑔𝑠𝑗𝑎ℎ𝑟𝑒∙100</a:t>
              </a:r>
              <a:r>
                <a:rPr lang="de-DE" sz="1100" b="0" i="0">
                  <a:latin typeface="Cambria Math" panose="02040503050406030204" pitchFamily="18" charset="0"/>
                  <a:ea typeface="Cambria Math"/>
                </a:rPr>
                <a:t>)/(</a:t>
              </a:r>
              <a:r>
                <a:rPr lang="de-DE" sz="1100" b="0" i="0">
                  <a:latin typeface="Cambria Math"/>
                </a:rPr>
                <a:t>2</a:t>
              </a:r>
              <a:r>
                <a:rPr lang="de-DE" sz="1100" b="0" i="0">
                  <a:latin typeface="Cambria Math"/>
                  <a:ea typeface="Cambria Math"/>
                </a:rPr>
                <a:t>∙𝑉𝑜𝑟ℎ𝑎𝑙𝑡𝑒𝑚𝑜𝑛𝑎𝑡𝑒</a:t>
              </a:r>
              <a:r>
                <a:rPr lang="de-DE" sz="11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3</xdr:row>
      <xdr:rowOff>28575</xdr:rowOff>
    </xdr:from>
    <xdr:to>
      <xdr:col>8</xdr:col>
      <xdr:colOff>438189</xdr:colOff>
      <xdr:row>4</xdr:row>
      <xdr:rowOff>104775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5880735" y="581025"/>
          <a:ext cx="1453554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strike="noStrike">
              <a:solidFill>
                <a:srgbClr val="000000"/>
              </a:solidFill>
              <a:latin typeface="Arial"/>
              <a:cs typeface="Arial"/>
            </a:rPr>
            <a:t>Stundenansatz x Mittellohn</a:t>
          </a:r>
        </a:p>
      </xdr:txBody>
    </xdr:sp>
    <xdr:clientData/>
  </xdr:twoCellAnchor>
  <xdr:twoCellAnchor>
    <xdr:from>
      <xdr:col>7</xdr:col>
      <xdr:colOff>514350</xdr:colOff>
      <xdr:row>1</xdr:row>
      <xdr:rowOff>95250</xdr:rowOff>
    </xdr:from>
    <xdr:to>
      <xdr:col>7</xdr:col>
      <xdr:colOff>628650</xdr:colOff>
      <xdr:row>3</xdr:row>
      <xdr:rowOff>38100</xdr:rowOff>
    </xdr:to>
    <xdr:sp macro="" textlink="">
      <xdr:nvSpPr>
        <xdr:cNvPr id="4266" name="Line 2">
          <a:extLst>
            <a:ext uri="{FF2B5EF4-FFF2-40B4-BE49-F238E27FC236}">
              <a16:creationId xmlns:a16="http://schemas.microsoft.com/office/drawing/2014/main" id="{00000000-0008-0000-0A00-0000AA100000}"/>
            </a:ext>
          </a:extLst>
        </xdr:cNvPr>
        <xdr:cNvSpPr>
          <a:spLocks noChangeShapeType="1"/>
        </xdr:cNvSpPr>
      </xdr:nvSpPr>
      <xdr:spPr bwMode="auto">
        <a:xfrm flipV="1">
          <a:off x="6657975" y="323850"/>
          <a:ext cx="114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521970</xdr:colOff>
      <xdr:row>24</xdr:row>
      <xdr:rowOff>38100</xdr:rowOff>
    </xdr:from>
    <xdr:to>
      <xdr:col>2</xdr:col>
      <xdr:colOff>400196</xdr:colOff>
      <xdr:row>25</xdr:row>
      <xdr:rowOff>66675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1333500" y="5638800"/>
          <a:ext cx="16668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sng" strike="noStrike">
              <a:solidFill>
                <a:srgbClr val="000000"/>
              </a:solidFill>
              <a:latin typeface="Arial"/>
              <a:cs typeface="Arial"/>
            </a:rPr>
            <a:t> Angebotssumme * 100%</a:t>
          </a: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                EKT's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0</xdr:rowOff>
        </xdr:from>
        <xdr:to>
          <xdr:col>8</xdr:col>
          <xdr:colOff>695325</xdr:colOff>
          <xdr:row>16</xdr:row>
          <xdr:rowOff>9525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C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184762</xdr:colOff>
      <xdr:row>14</xdr:row>
      <xdr:rowOff>39690</xdr:rowOff>
    </xdr:from>
    <xdr:to>
      <xdr:col>9</xdr:col>
      <xdr:colOff>376999</xdr:colOff>
      <xdr:row>14</xdr:row>
      <xdr:rowOff>301628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/>
      </xdr:nvSpPr>
      <xdr:spPr>
        <a:xfrm>
          <a:off x="7515202" y="3059115"/>
          <a:ext cx="1801813" cy="26193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Mittellohn aus Tabelle 1</a:t>
          </a:r>
        </a:p>
      </xdr:txBody>
    </xdr:sp>
    <xdr:clientData/>
  </xdr:twoCellAnchor>
  <xdr:twoCellAnchor>
    <xdr:from>
      <xdr:col>7</xdr:col>
      <xdr:colOff>192700</xdr:colOff>
      <xdr:row>15</xdr:row>
      <xdr:rowOff>39689</xdr:rowOff>
    </xdr:from>
    <xdr:to>
      <xdr:col>9</xdr:col>
      <xdr:colOff>377131</xdr:colOff>
      <xdr:row>15</xdr:row>
      <xdr:rowOff>301627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 txBox="1"/>
      </xdr:nvSpPr>
      <xdr:spPr>
        <a:xfrm>
          <a:off x="7523140" y="3402014"/>
          <a:ext cx="1801813" cy="26193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Sozialkosten aus Tabelle 4</a:t>
          </a:r>
        </a:p>
      </xdr:txBody>
    </xdr:sp>
    <xdr:clientData/>
  </xdr:twoCellAnchor>
  <xdr:twoCellAnchor>
    <xdr:from>
      <xdr:col>6</xdr:col>
      <xdr:colOff>971550</xdr:colOff>
      <xdr:row>14</xdr:row>
      <xdr:rowOff>171450</xdr:rowOff>
    </xdr:from>
    <xdr:to>
      <xdr:col>7</xdr:col>
      <xdr:colOff>190500</xdr:colOff>
      <xdr:row>14</xdr:row>
      <xdr:rowOff>171450</xdr:rowOff>
    </xdr:to>
    <xdr:cxnSp macro="">
      <xdr:nvCxnSpPr>
        <xdr:cNvPr id="15977" name="Gerade Verbindung mit Pfeil 9">
          <a:extLst>
            <a:ext uri="{FF2B5EF4-FFF2-40B4-BE49-F238E27FC236}">
              <a16:creationId xmlns:a16="http://schemas.microsoft.com/office/drawing/2014/main" id="{00000000-0008-0000-0E00-0000693E0000}"/>
            </a:ext>
          </a:extLst>
        </xdr:cNvPr>
        <xdr:cNvCxnSpPr>
          <a:cxnSpLocks noChangeShapeType="1"/>
          <a:stCxn id="19" idx="1"/>
        </xdr:cNvCxnSpPr>
      </xdr:nvCxnSpPr>
      <xdr:spPr bwMode="auto">
        <a:xfrm flipH="1" flipV="1">
          <a:off x="7181850" y="3190875"/>
          <a:ext cx="333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685800</xdr:colOff>
      <xdr:row>15</xdr:row>
      <xdr:rowOff>161925</xdr:rowOff>
    </xdr:from>
    <xdr:to>
      <xdr:col>7</xdr:col>
      <xdr:colOff>200025</xdr:colOff>
      <xdr:row>15</xdr:row>
      <xdr:rowOff>171450</xdr:rowOff>
    </xdr:to>
    <xdr:cxnSp macro="">
      <xdr:nvCxnSpPr>
        <xdr:cNvPr id="15978" name="Gerade Verbindung mit Pfeil 16">
          <a:extLst>
            <a:ext uri="{FF2B5EF4-FFF2-40B4-BE49-F238E27FC236}">
              <a16:creationId xmlns:a16="http://schemas.microsoft.com/office/drawing/2014/main" id="{00000000-0008-0000-0E00-00006A3E0000}"/>
            </a:ext>
          </a:extLst>
        </xdr:cNvPr>
        <xdr:cNvCxnSpPr>
          <a:cxnSpLocks noChangeShapeType="1"/>
          <a:stCxn id="23" idx="1"/>
        </xdr:cNvCxnSpPr>
      </xdr:nvCxnSpPr>
      <xdr:spPr bwMode="auto">
        <a:xfrm flipH="1" flipV="1">
          <a:off x="6124575" y="3524250"/>
          <a:ext cx="14001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184762</xdr:colOff>
      <xdr:row>16</xdr:row>
      <xdr:rowOff>70805</xdr:rowOff>
    </xdr:from>
    <xdr:to>
      <xdr:col>9</xdr:col>
      <xdr:colOff>376999</xdr:colOff>
      <xdr:row>16</xdr:row>
      <xdr:rowOff>334455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 txBox="1"/>
      </xdr:nvSpPr>
      <xdr:spPr>
        <a:xfrm>
          <a:off x="7515202" y="3760790"/>
          <a:ext cx="1801813" cy="26193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Lohnnebenk. aus Tabelle 5</a:t>
          </a:r>
        </a:p>
      </xdr:txBody>
    </xdr:sp>
    <xdr:clientData/>
  </xdr:twoCellAnchor>
  <xdr:twoCellAnchor>
    <xdr:from>
      <xdr:col>6</xdr:col>
      <xdr:colOff>981075</xdr:colOff>
      <xdr:row>16</xdr:row>
      <xdr:rowOff>190500</xdr:rowOff>
    </xdr:from>
    <xdr:to>
      <xdr:col>7</xdr:col>
      <xdr:colOff>190500</xdr:colOff>
      <xdr:row>16</xdr:row>
      <xdr:rowOff>190500</xdr:rowOff>
    </xdr:to>
    <xdr:cxnSp macro="">
      <xdr:nvCxnSpPr>
        <xdr:cNvPr id="15980" name="Gerade Verbindung mit Pfeil 21">
          <a:extLst>
            <a:ext uri="{FF2B5EF4-FFF2-40B4-BE49-F238E27FC236}">
              <a16:creationId xmlns:a16="http://schemas.microsoft.com/office/drawing/2014/main" id="{00000000-0008-0000-0E00-00006C3E0000}"/>
            </a:ext>
          </a:extLst>
        </xdr:cNvPr>
        <xdr:cNvCxnSpPr>
          <a:cxnSpLocks noChangeShapeType="1"/>
          <a:stCxn id="27" idx="1"/>
        </xdr:cNvCxnSpPr>
      </xdr:nvCxnSpPr>
      <xdr:spPr bwMode="auto">
        <a:xfrm flipH="1">
          <a:off x="7191375" y="3895725"/>
          <a:ext cx="323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771525</xdr:colOff>
      <xdr:row>18</xdr:row>
      <xdr:rowOff>171450</xdr:rowOff>
    </xdr:from>
    <xdr:to>
      <xdr:col>5</xdr:col>
      <xdr:colOff>85725</xdr:colOff>
      <xdr:row>27</xdr:row>
      <xdr:rowOff>123825</xdr:rowOff>
    </xdr:to>
    <xdr:cxnSp macro="">
      <xdr:nvCxnSpPr>
        <xdr:cNvPr id="15981" name="Gerade Verbindung mit Pfeil 23">
          <a:extLst>
            <a:ext uri="{FF2B5EF4-FFF2-40B4-BE49-F238E27FC236}">
              <a16:creationId xmlns:a16="http://schemas.microsoft.com/office/drawing/2014/main" id="{00000000-0008-0000-0E00-00006D3E0000}"/>
            </a:ext>
          </a:extLst>
        </xdr:cNvPr>
        <xdr:cNvCxnSpPr>
          <a:cxnSpLocks noChangeShapeType="1"/>
        </xdr:cNvCxnSpPr>
      </xdr:nvCxnSpPr>
      <xdr:spPr bwMode="auto">
        <a:xfrm flipV="1">
          <a:off x="3267075" y="4562475"/>
          <a:ext cx="2257425" cy="25241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263820</xdr:colOff>
      <xdr:row>24</xdr:row>
      <xdr:rowOff>150815</xdr:rowOff>
    </xdr:from>
    <xdr:to>
      <xdr:col>9</xdr:col>
      <xdr:colOff>595063</xdr:colOff>
      <xdr:row>25</xdr:row>
      <xdr:rowOff>182332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 txBox="1"/>
      </xdr:nvSpPr>
      <xdr:spPr>
        <a:xfrm>
          <a:off x="7586640" y="6370640"/>
          <a:ext cx="1944710" cy="263525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Zuschläge aus Tabelle 8 und 10</a:t>
          </a:r>
        </a:p>
      </xdr:txBody>
    </xdr:sp>
    <xdr:clientData/>
  </xdr:twoCellAnchor>
  <xdr:twoCellAnchor>
    <xdr:from>
      <xdr:col>2</xdr:col>
      <xdr:colOff>800100</xdr:colOff>
      <xdr:row>25</xdr:row>
      <xdr:rowOff>38100</xdr:rowOff>
    </xdr:from>
    <xdr:to>
      <xdr:col>7</xdr:col>
      <xdr:colOff>257175</xdr:colOff>
      <xdr:row>25</xdr:row>
      <xdr:rowOff>66675</xdr:rowOff>
    </xdr:to>
    <xdr:cxnSp macro="">
      <xdr:nvCxnSpPr>
        <xdr:cNvPr id="15983" name="Gerade Verbindung mit Pfeil 29">
          <a:extLst>
            <a:ext uri="{FF2B5EF4-FFF2-40B4-BE49-F238E27FC236}">
              <a16:creationId xmlns:a16="http://schemas.microsoft.com/office/drawing/2014/main" id="{00000000-0008-0000-0E00-00006F3E0000}"/>
            </a:ext>
          </a:extLst>
        </xdr:cNvPr>
        <xdr:cNvCxnSpPr>
          <a:cxnSpLocks noChangeShapeType="1"/>
          <a:stCxn id="30" idx="1"/>
        </xdr:cNvCxnSpPr>
      </xdr:nvCxnSpPr>
      <xdr:spPr bwMode="auto">
        <a:xfrm flipH="1">
          <a:off x="3295650" y="6505575"/>
          <a:ext cx="4286250" cy="285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781050</xdr:colOff>
      <xdr:row>25</xdr:row>
      <xdr:rowOff>38100</xdr:rowOff>
    </xdr:from>
    <xdr:to>
      <xdr:col>7</xdr:col>
      <xdr:colOff>257175</xdr:colOff>
      <xdr:row>26</xdr:row>
      <xdr:rowOff>133350</xdr:rowOff>
    </xdr:to>
    <xdr:cxnSp macro="">
      <xdr:nvCxnSpPr>
        <xdr:cNvPr id="15984" name="Gerade Verbindung mit Pfeil 31">
          <a:extLst>
            <a:ext uri="{FF2B5EF4-FFF2-40B4-BE49-F238E27FC236}">
              <a16:creationId xmlns:a16="http://schemas.microsoft.com/office/drawing/2014/main" id="{00000000-0008-0000-0E00-0000703E0000}"/>
            </a:ext>
          </a:extLst>
        </xdr:cNvPr>
        <xdr:cNvCxnSpPr>
          <a:cxnSpLocks noChangeShapeType="1"/>
          <a:stCxn id="30" idx="1"/>
        </xdr:cNvCxnSpPr>
      </xdr:nvCxnSpPr>
      <xdr:spPr bwMode="auto">
        <a:xfrm flipH="1">
          <a:off x="3276600" y="6505575"/>
          <a:ext cx="4305300" cy="342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1057275</xdr:colOff>
      <xdr:row>25</xdr:row>
      <xdr:rowOff>38100</xdr:rowOff>
    </xdr:from>
    <xdr:to>
      <xdr:col>7</xdr:col>
      <xdr:colOff>257175</xdr:colOff>
      <xdr:row>26</xdr:row>
      <xdr:rowOff>142875</xdr:rowOff>
    </xdr:to>
    <xdr:cxnSp macro="">
      <xdr:nvCxnSpPr>
        <xdr:cNvPr id="15985" name="Gerade Verbindung mit Pfeil 33">
          <a:extLst>
            <a:ext uri="{FF2B5EF4-FFF2-40B4-BE49-F238E27FC236}">
              <a16:creationId xmlns:a16="http://schemas.microsoft.com/office/drawing/2014/main" id="{00000000-0008-0000-0E00-0000713E0000}"/>
            </a:ext>
          </a:extLst>
        </xdr:cNvPr>
        <xdr:cNvCxnSpPr>
          <a:cxnSpLocks noChangeShapeType="1"/>
          <a:stCxn id="30" idx="1"/>
        </xdr:cNvCxnSpPr>
      </xdr:nvCxnSpPr>
      <xdr:spPr bwMode="auto">
        <a:xfrm flipH="1">
          <a:off x="4457700" y="6505575"/>
          <a:ext cx="3124200" cy="352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123825</xdr:colOff>
      <xdr:row>19</xdr:row>
      <xdr:rowOff>171450</xdr:rowOff>
    </xdr:from>
    <xdr:to>
      <xdr:col>6</xdr:col>
      <xdr:colOff>361950</xdr:colOff>
      <xdr:row>36</xdr:row>
      <xdr:rowOff>200025</xdr:rowOff>
    </xdr:to>
    <xdr:cxnSp macro="">
      <xdr:nvCxnSpPr>
        <xdr:cNvPr id="15986" name="Gerade Verbindung mit Pfeil 35">
          <a:extLst>
            <a:ext uri="{FF2B5EF4-FFF2-40B4-BE49-F238E27FC236}">
              <a16:creationId xmlns:a16="http://schemas.microsoft.com/office/drawing/2014/main" id="{00000000-0008-0000-0E00-0000723E0000}"/>
            </a:ext>
          </a:extLst>
        </xdr:cNvPr>
        <xdr:cNvCxnSpPr>
          <a:cxnSpLocks noChangeShapeType="1"/>
        </xdr:cNvCxnSpPr>
      </xdr:nvCxnSpPr>
      <xdr:spPr bwMode="auto">
        <a:xfrm flipH="1">
          <a:off x="4695825" y="4905375"/>
          <a:ext cx="1876425" cy="42672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272075</xdr:colOff>
      <xdr:row>36</xdr:row>
      <xdr:rowOff>2</xdr:rowOff>
    </xdr:from>
    <xdr:to>
      <xdr:col>9</xdr:col>
      <xdr:colOff>601453</xdr:colOff>
      <xdr:row>36</xdr:row>
      <xdr:rowOff>261940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 txBox="1"/>
      </xdr:nvSpPr>
      <xdr:spPr>
        <a:xfrm>
          <a:off x="7602515" y="8972552"/>
          <a:ext cx="1944710" cy="26193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Gesamtstunden aus Tabelle 10</a:t>
          </a:r>
        </a:p>
      </xdr:txBody>
    </xdr:sp>
    <xdr:clientData/>
  </xdr:twoCellAnchor>
  <xdr:twoCellAnchor>
    <xdr:from>
      <xdr:col>1</xdr:col>
      <xdr:colOff>2019300</xdr:colOff>
      <xdr:row>36</xdr:row>
      <xdr:rowOff>123825</xdr:rowOff>
    </xdr:from>
    <xdr:to>
      <xdr:col>7</xdr:col>
      <xdr:colOff>276225</xdr:colOff>
      <xdr:row>36</xdr:row>
      <xdr:rowOff>133350</xdr:rowOff>
    </xdr:to>
    <xdr:cxnSp macro="">
      <xdr:nvCxnSpPr>
        <xdr:cNvPr id="15988" name="Gerade Verbindung mit Pfeil 38">
          <a:extLst>
            <a:ext uri="{FF2B5EF4-FFF2-40B4-BE49-F238E27FC236}">
              <a16:creationId xmlns:a16="http://schemas.microsoft.com/office/drawing/2014/main" id="{00000000-0008-0000-0E00-0000743E0000}"/>
            </a:ext>
          </a:extLst>
        </xdr:cNvPr>
        <xdr:cNvCxnSpPr>
          <a:cxnSpLocks noChangeShapeType="1"/>
          <a:stCxn id="35" idx="1"/>
        </xdr:cNvCxnSpPr>
      </xdr:nvCxnSpPr>
      <xdr:spPr bwMode="auto">
        <a:xfrm flipH="1" flipV="1">
          <a:off x="2362200" y="9096375"/>
          <a:ext cx="52387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942975</xdr:colOff>
      <xdr:row>27</xdr:row>
      <xdr:rowOff>180975</xdr:rowOff>
    </xdr:from>
    <xdr:to>
      <xdr:col>5</xdr:col>
      <xdr:colOff>171450</xdr:colOff>
      <xdr:row>37</xdr:row>
      <xdr:rowOff>152400</xdr:rowOff>
    </xdr:to>
    <xdr:cxnSp macro="">
      <xdr:nvCxnSpPr>
        <xdr:cNvPr id="15989" name="Gerade Verbindung mit Pfeil 40">
          <a:extLst>
            <a:ext uri="{FF2B5EF4-FFF2-40B4-BE49-F238E27FC236}">
              <a16:creationId xmlns:a16="http://schemas.microsoft.com/office/drawing/2014/main" id="{00000000-0008-0000-0E00-0000753E0000}"/>
            </a:ext>
          </a:extLst>
        </xdr:cNvPr>
        <xdr:cNvCxnSpPr>
          <a:cxnSpLocks noChangeShapeType="1"/>
        </xdr:cNvCxnSpPr>
      </xdr:nvCxnSpPr>
      <xdr:spPr bwMode="auto">
        <a:xfrm>
          <a:off x="4343400" y="7143750"/>
          <a:ext cx="1266825" cy="2257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263820</xdr:colOff>
      <xdr:row>37</xdr:row>
      <xdr:rowOff>39689</xdr:rowOff>
    </xdr:from>
    <xdr:to>
      <xdr:col>9</xdr:col>
      <xdr:colOff>595063</xdr:colOff>
      <xdr:row>38</xdr:row>
      <xdr:rowOff>2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 txBox="1"/>
      </xdr:nvSpPr>
      <xdr:spPr>
        <a:xfrm>
          <a:off x="7586640" y="9288464"/>
          <a:ext cx="1944710" cy="265113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Stoffkosten aus Tabelle 10</a:t>
          </a:r>
        </a:p>
      </xdr:txBody>
    </xdr:sp>
    <xdr:clientData/>
  </xdr:twoCellAnchor>
  <xdr:twoCellAnchor>
    <xdr:from>
      <xdr:col>7</xdr:col>
      <xdr:colOff>264137</xdr:colOff>
      <xdr:row>38</xdr:row>
      <xdr:rowOff>57152</xdr:rowOff>
    </xdr:from>
    <xdr:to>
      <xdr:col>9</xdr:col>
      <xdr:colOff>593515</xdr:colOff>
      <xdr:row>39</xdr:row>
      <xdr:rowOff>14819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/>
      </xdr:nvSpPr>
      <xdr:spPr>
        <a:xfrm>
          <a:off x="7594577" y="9601202"/>
          <a:ext cx="1944710" cy="28098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Gerätekosten aus Tabelle 10</a:t>
          </a:r>
        </a:p>
      </xdr:txBody>
    </xdr:sp>
    <xdr:clientData/>
  </xdr:twoCellAnchor>
  <xdr:twoCellAnchor>
    <xdr:from>
      <xdr:col>3</xdr:col>
      <xdr:colOff>1066800</xdr:colOff>
      <xdr:row>37</xdr:row>
      <xdr:rowOff>123825</xdr:rowOff>
    </xdr:from>
    <xdr:to>
      <xdr:col>7</xdr:col>
      <xdr:colOff>257175</xdr:colOff>
      <xdr:row>37</xdr:row>
      <xdr:rowOff>142875</xdr:rowOff>
    </xdr:to>
    <xdr:cxnSp macro="">
      <xdr:nvCxnSpPr>
        <xdr:cNvPr id="15992" name="Gerade Verbindung mit Pfeil 45">
          <a:extLst>
            <a:ext uri="{FF2B5EF4-FFF2-40B4-BE49-F238E27FC236}">
              <a16:creationId xmlns:a16="http://schemas.microsoft.com/office/drawing/2014/main" id="{00000000-0008-0000-0E00-0000783E0000}"/>
            </a:ext>
          </a:extLst>
        </xdr:cNvPr>
        <xdr:cNvCxnSpPr>
          <a:cxnSpLocks noChangeShapeType="1"/>
        </xdr:cNvCxnSpPr>
      </xdr:nvCxnSpPr>
      <xdr:spPr bwMode="auto">
        <a:xfrm flipH="1">
          <a:off x="4467225" y="9372600"/>
          <a:ext cx="3114675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1057275</xdr:colOff>
      <xdr:row>38</xdr:row>
      <xdr:rowOff>123825</xdr:rowOff>
    </xdr:from>
    <xdr:to>
      <xdr:col>7</xdr:col>
      <xdr:colOff>266700</xdr:colOff>
      <xdr:row>38</xdr:row>
      <xdr:rowOff>133350</xdr:rowOff>
    </xdr:to>
    <xdr:cxnSp macro="">
      <xdr:nvCxnSpPr>
        <xdr:cNvPr id="15993" name="Gerade Verbindung mit Pfeil 47">
          <a:extLst>
            <a:ext uri="{FF2B5EF4-FFF2-40B4-BE49-F238E27FC236}">
              <a16:creationId xmlns:a16="http://schemas.microsoft.com/office/drawing/2014/main" id="{00000000-0008-0000-0E00-0000793E0000}"/>
            </a:ext>
          </a:extLst>
        </xdr:cNvPr>
        <xdr:cNvCxnSpPr>
          <a:cxnSpLocks noChangeShapeType="1"/>
        </xdr:cNvCxnSpPr>
      </xdr:nvCxnSpPr>
      <xdr:spPr bwMode="auto">
        <a:xfrm flipH="1">
          <a:off x="4457700" y="9677400"/>
          <a:ext cx="313372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263819</xdr:colOff>
      <xdr:row>39</xdr:row>
      <xdr:rowOff>269877</xdr:rowOff>
    </xdr:from>
    <xdr:to>
      <xdr:col>9</xdr:col>
      <xdr:colOff>595062</xdr:colOff>
      <xdr:row>41</xdr:row>
      <xdr:rowOff>1645</xdr:rowOff>
    </xdr:to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SpPr txBox="1"/>
      </xdr:nvSpPr>
      <xdr:spPr>
        <a:xfrm>
          <a:off x="7586639" y="10128252"/>
          <a:ext cx="1944710" cy="280988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NU-Leistungen aus Tabelle 10</a:t>
          </a:r>
        </a:p>
      </xdr:txBody>
    </xdr:sp>
    <xdr:clientData/>
  </xdr:twoCellAnchor>
  <xdr:twoCellAnchor>
    <xdr:from>
      <xdr:col>3</xdr:col>
      <xdr:colOff>1028700</xdr:colOff>
      <xdr:row>40</xdr:row>
      <xdr:rowOff>76200</xdr:rowOff>
    </xdr:from>
    <xdr:to>
      <xdr:col>7</xdr:col>
      <xdr:colOff>257175</xdr:colOff>
      <xdr:row>40</xdr:row>
      <xdr:rowOff>76200</xdr:rowOff>
    </xdr:to>
    <xdr:cxnSp macro="">
      <xdr:nvCxnSpPr>
        <xdr:cNvPr id="15995" name="Gerade Verbindung mit Pfeil 50">
          <a:extLst>
            <a:ext uri="{FF2B5EF4-FFF2-40B4-BE49-F238E27FC236}">
              <a16:creationId xmlns:a16="http://schemas.microsoft.com/office/drawing/2014/main" id="{00000000-0008-0000-0E00-00007B3E0000}"/>
            </a:ext>
          </a:extLst>
        </xdr:cNvPr>
        <xdr:cNvCxnSpPr>
          <a:cxnSpLocks noChangeShapeType="1"/>
        </xdr:cNvCxnSpPr>
      </xdr:nvCxnSpPr>
      <xdr:spPr bwMode="auto">
        <a:xfrm flipH="1">
          <a:off x="4429125" y="10239375"/>
          <a:ext cx="3152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657225</xdr:colOff>
      <xdr:row>27</xdr:row>
      <xdr:rowOff>171450</xdr:rowOff>
    </xdr:from>
    <xdr:to>
      <xdr:col>6</xdr:col>
      <xdr:colOff>361950</xdr:colOff>
      <xdr:row>40</xdr:row>
      <xdr:rowOff>190500</xdr:rowOff>
    </xdr:to>
    <xdr:cxnSp macro="">
      <xdr:nvCxnSpPr>
        <xdr:cNvPr id="15996" name="Gerade Verbindung mit Pfeil 53">
          <a:extLst>
            <a:ext uri="{FF2B5EF4-FFF2-40B4-BE49-F238E27FC236}">
              <a16:creationId xmlns:a16="http://schemas.microsoft.com/office/drawing/2014/main" id="{00000000-0008-0000-0E00-00007C3E0000}"/>
            </a:ext>
          </a:extLst>
        </xdr:cNvPr>
        <xdr:cNvCxnSpPr>
          <a:cxnSpLocks noChangeShapeType="1"/>
        </xdr:cNvCxnSpPr>
      </xdr:nvCxnSpPr>
      <xdr:spPr bwMode="auto">
        <a:xfrm flipH="1">
          <a:off x="6096000" y="7134225"/>
          <a:ext cx="476250" cy="3219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114300</xdr:colOff>
      <xdr:row>27</xdr:row>
      <xdr:rowOff>180975</xdr:rowOff>
    </xdr:from>
    <xdr:to>
      <xdr:col>5</xdr:col>
      <xdr:colOff>57150</xdr:colOff>
      <xdr:row>38</xdr:row>
      <xdr:rowOff>238125</xdr:rowOff>
    </xdr:to>
    <xdr:cxnSp macro="">
      <xdr:nvCxnSpPr>
        <xdr:cNvPr id="15997" name="Gerade Verbindung mit Pfeil 55">
          <a:extLst>
            <a:ext uri="{FF2B5EF4-FFF2-40B4-BE49-F238E27FC236}">
              <a16:creationId xmlns:a16="http://schemas.microsoft.com/office/drawing/2014/main" id="{00000000-0008-0000-0E00-00007D3E0000}"/>
            </a:ext>
          </a:extLst>
        </xdr:cNvPr>
        <xdr:cNvCxnSpPr>
          <a:cxnSpLocks noChangeShapeType="1"/>
        </xdr:cNvCxnSpPr>
      </xdr:nvCxnSpPr>
      <xdr:spPr bwMode="auto">
        <a:xfrm>
          <a:off x="4686300" y="7143750"/>
          <a:ext cx="809625" cy="26479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ick/Meister/Kalkulation/Kap.%205%20-%20Kalkulation/Kalk_Bl&#228;tter/Kalk_Bl&#228;tter_Meister_2013_blan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ittellohn"/>
      <sheetName val="2. Arbeitstage"/>
      <sheetName val="3. Soziallöhne"/>
      <sheetName val="4. Sozialkosten"/>
      <sheetName val="5. Lohnnebenkosten"/>
      <sheetName val="6. unproduktive Löhne_Gehalt"/>
      <sheetName val="7. Gemeinkosten"/>
      <sheetName val="8. vorberechneter Zuschlag"/>
      <sheetName val="9. Gerätekarte"/>
      <sheetName val="10. Kalkulation"/>
      <sheetName val="11. EFB"/>
      <sheetName val="12. EFB_Beispiel_Erläuterung"/>
      <sheetName val="13. Massenermittlung"/>
    </sheetNames>
    <sheetDataSet>
      <sheetData sheetId="0">
        <row r="50">
          <cell r="C50" t="e">
            <v>#DIV/0!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alender-365.d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="130" zoomScaleNormal="130" workbookViewId="0">
      <selection activeCell="A2" sqref="A2"/>
    </sheetView>
  </sheetViews>
  <sheetFormatPr baseColWidth="10" defaultRowHeight="12.75" x14ac:dyDescent="0.2"/>
  <cols>
    <col min="2" max="3" width="36.140625" bestFit="1" customWidth="1"/>
  </cols>
  <sheetData>
    <row r="1" spans="1:2" ht="20.25" x14ac:dyDescent="0.3">
      <c r="A1" s="128" t="s">
        <v>262</v>
      </c>
    </row>
    <row r="4" spans="1:2" s="11" customFormat="1" ht="21.75" customHeight="1" x14ac:dyDescent="0.2">
      <c r="A4" s="11" t="s">
        <v>263</v>
      </c>
      <c r="B4" s="11" t="s">
        <v>272</v>
      </c>
    </row>
    <row r="5" spans="1:2" x14ac:dyDescent="0.2">
      <c r="A5" s="215" t="s">
        <v>264</v>
      </c>
      <c r="B5" s="12" t="s">
        <v>265</v>
      </c>
    </row>
    <row r="7" spans="1:2" x14ac:dyDescent="0.2">
      <c r="A7" s="215" t="s">
        <v>266</v>
      </c>
      <c r="B7" s="12" t="s">
        <v>267</v>
      </c>
    </row>
    <row r="9" spans="1:2" x14ac:dyDescent="0.2">
      <c r="A9" s="215" t="s">
        <v>268</v>
      </c>
      <c r="B9" s="12" t="s">
        <v>269</v>
      </c>
    </row>
    <row r="11" spans="1:2" x14ac:dyDescent="0.2">
      <c r="A11" s="215" t="s">
        <v>270</v>
      </c>
      <c r="B11" s="12" t="s">
        <v>271</v>
      </c>
    </row>
  </sheetData>
  <hyperlinks>
    <hyperlink ref="A5" location="ml" display="ml" xr:uid="{00000000-0004-0000-0000-000000000000}"/>
    <hyperlink ref="A7" location="sk" display="sk" xr:uid="{00000000-0004-0000-0000-000001000000}"/>
    <hyperlink ref="A9" location="nk" display="nk" xr:uid="{00000000-0004-0000-0000-000002000000}"/>
    <hyperlink ref="A11" location="zl" display="zl" xr:uid="{00000000-0004-0000-0000-000003000000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32"/>
  <sheetViews>
    <sheetView zoomScale="145" zoomScaleNormal="145" workbookViewId="0">
      <selection activeCell="B12" sqref="B12"/>
    </sheetView>
  </sheetViews>
  <sheetFormatPr baseColWidth="10" defaultColWidth="11.85546875" defaultRowHeight="12.75" x14ac:dyDescent="0.2"/>
  <cols>
    <col min="1" max="1" width="6.85546875" customWidth="1"/>
    <col min="2" max="2" width="51.85546875" customWidth="1"/>
    <col min="3" max="3" width="9.5703125" customWidth="1"/>
    <col min="4" max="246" width="11.5703125" customWidth="1"/>
    <col min="247" max="247" width="6.85546875" customWidth="1"/>
    <col min="248" max="248" width="36.85546875" customWidth="1"/>
    <col min="249" max="249" width="9.5703125" customWidth="1"/>
    <col min="250" max="250" width="9" bestFit="1" customWidth="1"/>
    <col min="251" max="251" width="11.5703125" customWidth="1"/>
    <col min="252" max="252" width="9.28515625" bestFit="1" customWidth="1"/>
    <col min="253" max="253" width="9.140625" bestFit="1" customWidth="1"/>
    <col min="254" max="254" width="11.28515625" bestFit="1" customWidth="1"/>
    <col min="255" max="255" width="9.42578125" bestFit="1" customWidth="1"/>
  </cols>
  <sheetData>
    <row r="1" spans="1:4" ht="20.25" x14ac:dyDescent="0.3">
      <c r="A1" s="4" t="s">
        <v>324</v>
      </c>
    </row>
    <row r="2" spans="1:4" ht="13.5" thickBot="1" x14ac:dyDescent="0.25"/>
    <row r="3" spans="1:4" s="2" customFormat="1" ht="12.75" customHeight="1" x14ac:dyDescent="0.2">
      <c r="A3" s="376" t="s">
        <v>2</v>
      </c>
      <c r="B3" s="379" t="s">
        <v>3</v>
      </c>
      <c r="C3" s="382" t="s">
        <v>117</v>
      </c>
    </row>
    <row r="4" spans="1:4" s="2" customFormat="1" x14ac:dyDescent="0.2">
      <c r="A4" s="377"/>
      <c r="B4" s="380"/>
      <c r="C4" s="383"/>
    </row>
    <row r="5" spans="1:4" s="2" customFormat="1" ht="13.5" thickBot="1" x14ac:dyDescent="0.25">
      <c r="A5" s="378"/>
      <c r="B5" s="381"/>
      <c r="C5" s="384"/>
    </row>
    <row r="6" spans="1:4" s="5" customFormat="1" ht="24" customHeight="1" x14ac:dyDescent="0.2">
      <c r="A6" s="374" t="s">
        <v>376</v>
      </c>
      <c r="B6" s="375"/>
      <c r="C6" s="255"/>
    </row>
    <row r="7" spans="1:4" x14ac:dyDescent="0.2">
      <c r="A7" s="267" t="s">
        <v>310</v>
      </c>
      <c r="B7" s="107" t="s">
        <v>390</v>
      </c>
      <c r="C7" s="108">
        <v>73.7</v>
      </c>
      <c r="D7" s="23"/>
    </row>
    <row r="8" spans="1:4" x14ac:dyDescent="0.2">
      <c r="A8" s="268" t="s">
        <v>350</v>
      </c>
      <c r="B8" s="107" t="s">
        <v>389</v>
      </c>
      <c r="C8" s="108">
        <v>16.13</v>
      </c>
      <c r="D8" s="23"/>
    </row>
    <row r="9" spans="1:4" x14ac:dyDescent="0.2">
      <c r="A9" s="267" t="s">
        <v>351</v>
      </c>
      <c r="B9" s="107" t="s">
        <v>345</v>
      </c>
      <c r="C9" s="119">
        <v>4</v>
      </c>
      <c r="D9" s="23"/>
    </row>
    <row r="10" spans="1:4" x14ac:dyDescent="0.2">
      <c r="A10" s="268" t="s">
        <v>352</v>
      </c>
      <c r="B10" s="107" t="s">
        <v>346</v>
      </c>
      <c r="C10" s="119">
        <v>5</v>
      </c>
      <c r="D10" s="23"/>
    </row>
    <row r="11" spans="1:4" x14ac:dyDescent="0.2">
      <c r="A11" s="267" t="s">
        <v>353</v>
      </c>
      <c r="B11" s="107" t="s">
        <v>333</v>
      </c>
      <c r="C11" s="119">
        <v>1</v>
      </c>
      <c r="D11" s="23"/>
    </row>
    <row r="12" spans="1:4" x14ac:dyDescent="0.2">
      <c r="A12" s="268" t="s">
        <v>354</v>
      </c>
      <c r="B12" s="107" t="s">
        <v>325</v>
      </c>
      <c r="C12" s="119">
        <v>1</v>
      </c>
      <c r="D12" s="23"/>
    </row>
    <row r="13" spans="1:4" x14ac:dyDescent="0.2">
      <c r="A13" s="267" t="s">
        <v>355</v>
      </c>
      <c r="B13" s="107" t="s">
        <v>326</v>
      </c>
      <c r="C13" s="123">
        <v>50.4</v>
      </c>
      <c r="D13" s="23"/>
    </row>
    <row r="14" spans="1:4" s="5" customFormat="1" ht="24" customHeight="1" x14ac:dyDescent="0.2">
      <c r="A14" s="374" t="s">
        <v>377</v>
      </c>
      <c r="B14" s="375"/>
      <c r="C14" s="255"/>
    </row>
    <row r="15" spans="1:4" x14ac:dyDescent="0.2">
      <c r="A15" s="269" t="s">
        <v>356</v>
      </c>
      <c r="B15" s="107" t="s">
        <v>386</v>
      </c>
      <c r="C15" s="118">
        <v>18.78</v>
      </c>
      <c r="D15" s="23"/>
    </row>
    <row r="16" spans="1:4" x14ac:dyDescent="0.2">
      <c r="A16" s="269" t="s">
        <v>357</v>
      </c>
      <c r="B16" s="107" t="s">
        <v>387</v>
      </c>
      <c r="C16" s="118">
        <v>5.03</v>
      </c>
      <c r="D16" s="23"/>
    </row>
    <row r="17" spans="1:4" x14ac:dyDescent="0.2">
      <c r="A17" s="269" t="s">
        <v>367</v>
      </c>
      <c r="B17" s="107" t="s">
        <v>388</v>
      </c>
      <c r="C17" s="118">
        <v>20.66</v>
      </c>
      <c r="D17" s="23"/>
    </row>
    <row r="18" spans="1:4" x14ac:dyDescent="0.2">
      <c r="A18" s="269" t="s">
        <v>358</v>
      </c>
      <c r="B18" s="107" t="s">
        <v>344</v>
      </c>
      <c r="C18" s="119">
        <v>1</v>
      </c>
      <c r="D18" s="23"/>
    </row>
    <row r="19" spans="1:4" x14ac:dyDescent="0.2">
      <c r="A19" s="269" t="s">
        <v>359</v>
      </c>
      <c r="B19" s="107" t="s">
        <v>326</v>
      </c>
      <c r="C19" s="123">
        <v>7.51</v>
      </c>
      <c r="D19" s="23"/>
    </row>
    <row r="20" spans="1:4" x14ac:dyDescent="0.2">
      <c r="A20" s="269" t="s">
        <v>360</v>
      </c>
      <c r="B20" s="107" t="s">
        <v>327</v>
      </c>
      <c r="C20" s="123">
        <v>2.0099999999999998</v>
      </c>
      <c r="D20" s="23"/>
    </row>
    <row r="21" spans="1:4" x14ac:dyDescent="0.2">
      <c r="A21" s="269" t="s">
        <v>361</v>
      </c>
      <c r="B21" s="107" t="s">
        <v>328</v>
      </c>
      <c r="C21" s="123">
        <v>8.26</v>
      </c>
      <c r="D21" s="23"/>
    </row>
    <row r="22" spans="1:4" s="5" customFormat="1" ht="24" customHeight="1" x14ac:dyDescent="0.2">
      <c r="A22" s="374" t="s">
        <v>373</v>
      </c>
      <c r="B22" s="375"/>
      <c r="C22" s="255"/>
    </row>
    <row r="23" spans="1:4" x14ac:dyDescent="0.2">
      <c r="A23" s="269" t="s">
        <v>356</v>
      </c>
      <c r="B23" s="264" t="s">
        <v>365</v>
      </c>
      <c r="C23" s="118">
        <v>67</v>
      </c>
      <c r="D23" s="23"/>
    </row>
    <row r="24" spans="1:4" x14ac:dyDescent="0.2">
      <c r="A24" s="269" t="s">
        <v>357</v>
      </c>
      <c r="B24" s="265" t="s">
        <v>122</v>
      </c>
      <c r="C24" s="118">
        <v>67</v>
      </c>
      <c r="D24" s="23"/>
    </row>
    <row r="25" spans="1:4" x14ac:dyDescent="0.2">
      <c r="A25" s="269" t="s">
        <v>367</v>
      </c>
      <c r="B25" s="265" t="s">
        <v>123</v>
      </c>
      <c r="C25" s="123">
        <v>32</v>
      </c>
      <c r="D25" s="23"/>
    </row>
    <row r="26" spans="1:4" x14ac:dyDescent="0.2">
      <c r="A26" s="269" t="s">
        <v>358</v>
      </c>
      <c r="B26" s="265" t="s">
        <v>374</v>
      </c>
      <c r="C26" s="126">
        <v>185</v>
      </c>
      <c r="D26" s="23"/>
    </row>
    <row r="27" spans="1:4" x14ac:dyDescent="0.2">
      <c r="A27" s="269" t="s">
        <v>359</v>
      </c>
      <c r="B27" s="266" t="s">
        <v>375</v>
      </c>
      <c r="C27" s="121">
        <v>10</v>
      </c>
      <c r="D27" s="23"/>
    </row>
    <row r="28" spans="1:4" x14ac:dyDescent="0.2">
      <c r="A28" s="269" t="s">
        <v>360</v>
      </c>
      <c r="B28" s="266" t="s">
        <v>124</v>
      </c>
      <c r="C28" s="118">
        <f>+C23</f>
        <v>67</v>
      </c>
      <c r="D28" s="23"/>
    </row>
    <row r="29" spans="1:4" s="5" customFormat="1" ht="24" customHeight="1" x14ac:dyDescent="0.2">
      <c r="A29" s="374" t="s">
        <v>372</v>
      </c>
      <c r="B29" s="375"/>
      <c r="C29" s="255"/>
    </row>
    <row r="30" spans="1:4" x14ac:dyDescent="0.2">
      <c r="A30" s="269" t="s">
        <v>310</v>
      </c>
      <c r="B30" s="266" t="s">
        <v>125</v>
      </c>
      <c r="C30" s="123">
        <v>12</v>
      </c>
      <c r="D30" s="23"/>
    </row>
    <row r="31" spans="1:4" x14ac:dyDescent="0.2">
      <c r="A31" s="269" t="s">
        <v>350</v>
      </c>
      <c r="B31" s="266" t="s">
        <v>126</v>
      </c>
      <c r="C31" s="118">
        <v>5.2</v>
      </c>
      <c r="D31" s="23"/>
    </row>
    <row r="32" spans="1:4" x14ac:dyDescent="0.2">
      <c r="A32" s="269" t="s">
        <v>351</v>
      </c>
      <c r="B32" s="265" t="s">
        <v>127</v>
      </c>
      <c r="C32" s="118">
        <v>80.290000000000006</v>
      </c>
      <c r="D32" s="23"/>
    </row>
  </sheetData>
  <mergeCells count="7">
    <mergeCell ref="A29:B29"/>
    <mergeCell ref="A3:A5"/>
    <mergeCell ref="B3:B5"/>
    <mergeCell ref="C3:C5"/>
    <mergeCell ref="A6:B6"/>
    <mergeCell ref="A14:B14"/>
    <mergeCell ref="A22:B2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109"/>
  <sheetViews>
    <sheetView zoomScaleNormal="100" workbookViewId="0">
      <selection activeCell="B10" sqref="B10"/>
    </sheetView>
  </sheetViews>
  <sheetFormatPr baseColWidth="10" defaultRowHeight="12.75" x14ac:dyDescent="0.2"/>
  <cols>
    <col min="1" max="1" width="6.85546875" customWidth="1"/>
    <col min="2" max="2" width="36.85546875" customWidth="1"/>
    <col min="3" max="3" width="9.5703125" customWidth="1"/>
    <col min="4" max="4" width="9" bestFit="1" customWidth="1"/>
    <col min="6" max="6" width="9.28515625" bestFit="1" customWidth="1"/>
    <col min="7" max="7" width="9.140625" bestFit="1" customWidth="1"/>
    <col min="8" max="8" width="11.28515625" bestFit="1" customWidth="1"/>
    <col min="9" max="9" width="9.42578125" bestFit="1" customWidth="1"/>
    <col min="10" max="10" width="11.85546875" style="23" customWidth="1"/>
    <col min="11" max="11" width="12.7109375" style="23" customWidth="1"/>
    <col min="12" max="13" width="12.5703125" style="23" customWidth="1"/>
  </cols>
  <sheetData>
    <row r="1" spans="1:14" ht="18" x14ac:dyDescent="0.25">
      <c r="A1" s="96" t="s">
        <v>115</v>
      </c>
    </row>
    <row r="2" spans="1:14" x14ac:dyDescent="0.2">
      <c r="A2" s="12"/>
      <c r="F2" t="s">
        <v>61</v>
      </c>
      <c r="H2" t="s">
        <v>62</v>
      </c>
      <c r="J2" s="97"/>
      <c r="K2" s="36"/>
      <c r="L2" s="36"/>
    </row>
    <row r="3" spans="1:14" x14ac:dyDescent="0.2">
      <c r="A3" s="12" t="s">
        <v>1</v>
      </c>
      <c r="B3" s="12"/>
      <c r="D3" s="27"/>
      <c r="F3" s="23"/>
    </row>
    <row r="4" spans="1:14" x14ac:dyDescent="0.2">
      <c r="A4" s="12" t="s">
        <v>45</v>
      </c>
      <c r="B4" s="18"/>
      <c r="C4" t="s">
        <v>116</v>
      </c>
      <c r="D4" s="92"/>
      <c r="H4" s="49"/>
      <c r="I4" s="23"/>
    </row>
    <row r="5" spans="1:14" ht="13.5" thickBot="1" x14ac:dyDescent="0.25"/>
    <row r="6" spans="1:14" s="2" customFormat="1" ht="12.75" customHeight="1" x14ac:dyDescent="0.2">
      <c r="A6" s="376" t="s">
        <v>2</v>
      </c>
      <c r="B6" s="379" t="s">
        <v>3</v>
      </c>
      <c r="C6" s="382" t="s">
        <v>117</v>
      </c>
      <c r="D6" s="395" t="s">
        <v>39</v>
      </c>
      <c r="E6" s="396"/>
      <c r="F6" s="397"/>
      <c r="G6" s="398" t="s">
        <v>118</v>
      </c>
      <c r="H6" s="396"/>
      <c r="I6" s="399"/>
      <c r="J6" s="400" t="s">
        <v>119</v>
      </c>
      <c r="K6" s="403" t="s">
        <v>63</v>
      </c>
      <c r="L6" s="387" t="s">
        <v>64</v>
      </c>
      <c r="M6" s="390" t="s">
        <v>65</v>
      </c>
    </row>
    <row r="7" spans="1:14" s="2" customFormat="1" x14ac:dyDescent="0.2">
      <c r="A7" s="377"/>
      <c r="B7" s="380"/>
      <c r="C7" s="383"/>
      <c r="D7" s="79" t="s">
        <v>5</v>
      </c>
      <c r="E7" s="93" t="s">
        <v>6</v>
      </c>
      <c r="F7" s="80" t="s">
        <v>7</v>
      </c>
      <c r="G7" s="79" t="s">
        <v>5</v>
      </c>
      <c r="H7" s="93" t="s">
        <v>6</v>
      </c>
      <c r="I7" s="80" t="s">
        <v>7</v>
      </c>
      <c r="J7" s="401"/>
      <c r="K7" s="404" t="s">
        <v>8</v>
      </c>
      <c r="L7" s="388"/>
      <c r="M7" s="391" t="s">
        <v>8</v>
      </c>
    </row>
    <row r="8" spans="1:14" s="2" customFormat="1" ht="13.5" thickBot="1" x14ac:dyDescent="0.25">
      <c r="A8" s="378"/>
      <c r="B8" s="381"/>
      <c r="C8" s="384"/>
      <c r="D8" s="98" t="s">
        <v>9</v>
      </c>
      <c r="E8" s="99" t="s">
        <v>43</v>
      </c>
      <c r="F8" s="100" t="s">
        <v>43</v>
      </c>
      <c r="G8" s="98" t="s">
        <v>9</v>
      </c>
      <c r="H8" s="99" t="s">
        <v>43</v>
      </c>
      <c r="I8" s="100" t="s">
        <v>43</v>
      </c>
      <c r="J8" s="402"/>
      <c r="K8" s="405"/>
      <c r="L8" s="389"/>
      <c r="M8" s="392"/>
    </row>
    <row r="9" spans="1:14" ht="24.95" customHeight="1" x14ac:dyDescent="0.2">
      <c r="A9" s="393" t="s">
        <v>362</v>
      </c>
      <c r="B9" s="394"/>
      <c r="C9" s="255"/>
      <c r="D9" s="10"/>
      <c r="E9" s="10"/>
      <c r="F9" s="94"/>
      <c r="G9" s="101"/>
      <c r="H9" s="102"/>
      <c r="I9" s="103"/>
      <c r="J9" s="104"/>
      <c r="K9" s="103"/>
      <c r="L9" s="105"/>
      <c r="M9" s="106"/>
    </row>
    <row r="10" spans="1:14" ht="24.95" customHeight="1" x14ac:dyDescent="0.2">
      <c r="A10" s="252" t="s">
        <v>310</v>
      </c>
      <c r="B10" s="107" t="s">
        <v>391</v>
      </c>
      <c r="C10" s="256">
        <f>+'9. Kurz-LV'!C7</f>
        <v>73.7</v>
      </c>
      <c r="D10" s="109"/>
      <c r="E10" s="110"/>
      <c r="F10" s="43"/>
      <c r="G10" s="101"/>
      <c r="H10" s="102"/>
      <c r="I10" s="111"/>
      <c r="J10" s="104"/>
      <c r="K10" s="103"/>
      <c r="L10" s="105"/>
      <c r="M10" s="106"/>
      <c r="N10" s="23"/>
    </row>
    <row r="11" spans="1:14" ht="24.95" customHeight="1" x14ac:dyDescent="0.2">
      <c r="A11" s="91"/>
      <c r="B11" s="3"/>
      <c r="C11" s="135"/>
      <c r="D11" s="109"/>
      <c r="E11" s="110"/>
      <c r="F11" s="43"/>
      <c r="G11" s="112"/>
      <c r="H11" s="110"/>
      <c r="I11" s="111"/>
      <c r="J11" s="113"/>
      <c r="K11" s="111"/>
      <c r="L11" s="114"/>
      <c r="M11" s="115"/>
      <c r="N11" s="23"/>
    </row>
    <row r="12" spans="1:14" ht="24.95" customHeight="1" x14ac:dyDescent="0.2">
      <c r="A12" s="91"/>
      <c r="B12" s="3"/>
      <c r="C12" s="135"/>
      <c r="D12" s="109"/>
      <c r="E12" s="110"/>
      <c r="F12" s="43"/>
      <c r="G12" s="112"/>
      <c r="H12" s="110"/>
      <c r="I12" s="111"/>
      <c r="J12" s="113"/>
      <c r="K12" s="111"/>
      <c r="L12" s="105"/>
      <c r="M12" s="106"/>
      <c r="N12" s="23"/>
    </row>
    <row r="13" spans="1:14" ht="24.95" customHeight="1" x14ac:dyDescent="0.2">
      <c r="A13" s="91"/>
      <c r="B13" s="3"/>
      <c r="C13" s="135"/>
      <c r="D13" s="109"/>
      <c r="E13" s="110"/>
      <c r="F13" s="43"/>
      <c r="G13" s="112"/>
      <c r="H13" s="110"/>
      <c r="I13" s="111"/>
      <c r="J13" s="113"/>
      <c r="K13" s="111"/>
      <c r="L13" s="105"/>
      <c r="M13" s="106"/>
      <c r="N13" s="23"/>
    </row>
    <row r="14" spans="1:14" ht="24.95" customHeight="1" x14ac:dyDescent="0.2">
      <c r="A14" s="91"/>
      <c r="B14" s="116"/>
      <c r="C14" s="135"/>
      <c r="D14" s="109"/>
      <c r="E14" s="110"/>
      <c r="F14" s="43"/>
      <c r="G14" s="112"/>
      <c r="H14" s="110"/>
      <c r="I14" s="111"/>
      <c r="J14" s="113"/>
      <c r="K14" s="111"/>
      <c r="L14" s="114"/>
      <c r="M14" s="115"/>
      <c r="N14" s="23"/>
    </row>
    <row r="15" spans="1:14" ht="24.95" customHeight="1" x14ac:dyDescent="0.2">
      <c r="A15" s="253" t="s">
        <v>350</v>
      </c>
      <c r="B15" s="107" t="s">
        <v>392</v>
      </c>
      <c r="C15" s="256">
        <f>+'9. Kurz-LV'!C8</f>
        <v>16.13</v>
      </c>
      <c r="D15" s="109"/>
      <c r="E15" s="110"/>
      <c r="F15" s="43"/>
      <c r="G15" s="112"/>
      <c r="H15" s="110"/>
      <c r="I15" s="111"/>
      <c r="J15" s="113"/>
      <c r="K15" s="111"/>
      <c r="L15" s="114"/>
      <c r="M15" s="115"/>
      <c r="N15" s="23"/>
    </row>
    <row r="16" spans="1:14" ht="24.95" customHeight="1" x14ac:dyDescent="0.2">
      <c r="A16" s="224"/>
      <c r="B16" s="116"/>
      <c r="C16" s="135"/>
      <c r="D16" s="109"/>
      <c r="E16" s="110"/>
      <c r="F16" s="43"/>
      <c r="G16" s="112"/>
      <c r="H16" s="110"/>
      <c r="I16" s="111"/>
      <c r="J16" s="113"/>
      <c r="K16" s="111"/>
      <c r="L16" s="114"/>
      <c r="M16" s="115"/>
      <c r="N16" s="23"/>
    </row>
    <row r="17" spans="1:14" ht="24.95" customHeight="1" x14ac:dyDescent="0.2">
      <c r="A17" s="224"/>
      <c r="B17" s="116"/>
      <c r="C17" s="135"/>
      <c r="D17" s="109"/>
      <c r="E17" s="110"/>
      <c r="F17" s="43"/>
      <c r="G17" s="112"/>
      <c r="H17" s="110"/>
      <c r="I17" s="111"/>
      <c r="J17" s="113"/>
      <c r="K17" s="111"/>
      <c r="L17" s="114"/>
      <c r="M17" s="115"/>
      <c r="N17" s="23"/>
    </row>
    <row r="18" spans="1:14" ht="24.95" customHeight="1" x14ac:dyDescent="0.2">
      <c r="A18" s="223"/>
      <c r="B18" s="117"/>
      <c r="C18" s="257"/>
      <c r="D18" s="109"/>
      <c r="E18" s="110"/>
      <c r="F18" s="111"/>
      <c r="G18" s="112"/>
      <c r="H18" s="110"/>
      <c r="I18" s="111"/>
      <c r="J18" s="113"/>
      <c r="K18" s="111"/>
      <c r="L18" s="105"/>
      <c r="M18" s="106"/>
      <c r="N18" s="23"/>
    </row>
    <row r="19" spans="1:14" ht="24.95" customHeight="1" x14ac:dyDescent="0.2">
      <c r="A19" s="224"/>
      <c r="B19" s="3"/>
      <c r="C19" s="135"/>
      <c r="D19" s="109"/>
      <c r="E19" s="110"/>
      <c r="F19" s="111"/>
      <c r="G19" s="112"/>
      <c r="H19" s="110"/>
      <c r="I19" s="111"/>
      <c r="J19" s="113"/>
      <c r="K19" s="111"/>
      <c r="L19" s="105"/>
      <c r="M19" s="106"/>
      <c r="N19" s="23"/>
    </row>
    <row r="20" spans="1:14" ht="24.95" customHeight="1" x14ac:dyDescent="0.2">
      <c r="A20" s="253" t="s">
        <v>351</v>
      </c>
      <c r="B20" s="107" t="s">
        <v>342</v>
      </c>
      <c r="C20" s="258">
        <v>4</v>
      </c>
      <c r="D20" s="109"/>
      <c r="E20" s="110"/>
      <c r="F20" s="111"/>
      <c r="G20" s="112"/>
      <c r="H20" s="110"/>
      <c r="I20" s="111"/>
      <c r="J20" s="120"/>
      <c r="K20" s="111"/>
      <c r="L20" s="105"/>
      <c r="M20" s="106"/>
      <c r="N20" s="23"/>
    </row>
    <row r="21" spans="1:14" ht="24.95" customHeight="1" x14ac:dyDescent="0.2">
      <c r="A21" s="224"/>
      <c r="B21" s="3"/>
      <c r="C21" s="135"/>
      <c r="D21" s="109"/>
      <c r="E21" s="110"/>
      <c r="F21" s="111"/>
      <c r="G21" s="112"/>
      <c r="H21" s="110"/>
      <c r="I21" s="111"/>
      <c r="J21" s="113"/>
      <c r="K21" s="111"/>
      <c r="L21" s="105"/>
      <c r="M21" s="106"/>
      <c r="N21" s="23"/>
    </row>
    <row r="22" spans="1:14" ht="24.95" customHeight="1" x14ac:dyDescent="0.2">
      <c r="A22" s="253" t="s">
        <v>352</v>
      </c>
      <c r="B22" s="107" t="s">
        <v>343</v>
      </c>
      <c r="C22" s="258">
        <v>5</v>
      </c>
      <c r="D22" s="109"/>
      <c r="E22" s="110"/>
      <c r="F22" s="111"/>
      <c r="G22" s="112"/>
      <c r="H22" s="110"/>
      <c r="I22" s="111"/>
      <c r="J22" s="104"/>
      <c r="K22" s="111"/>
      <c r="L22" s="105"/>
      <c r="M22" s="106"/>
      <c r="N22" s="23"/>
    </row>
    <row r="23" spans="1:14" ht="24.95" customHeight="1" x14ac:dyDescent="0.2">
      <c r="A23" s="224"/>
      <c r="B23" s="3"/>
      <c r="C23" s="135"/>
      <c r="D23" s="109"/>
      <c r="E23" s="110"/>
      <c r="F23" s="111"/>
      <c r="G23" s="112"/>
      <c r="H23" s="110"/>
      <c r="I23" s="111"/>
      <c r="J23" s="104"/>
      <c r="K23" s="111"/>
      <c r="L23" s="105"/>
      <c r="M23" s="106"/>
      <c r="N23" s="23"/>
    </row>
    <row r="24" spans="1:14" ht="24.95" customHeight="1" x14ac:dyDescent="0.2">
      <c r="A24" s="253" t="s">
        <v>353</v>
      </c>
      <c r="B24" s="107" t="s">
        <v>334</v>
      </c>
      <c r="C24" s="258">
        <v>1</v>
      </c>
      <c r="D24" s="109"/>
      <c r="E24" s="110"/>
      <c r="F24" s="111"/>
      <c r="G24" s="112"/>
      <c r="H24" s="110"/>
      <c r="I24" s="111"/>
      <c r="J24" s="120"/>
      <c r="K24" s="111"/>
      <c r="L24" s="105"/>
      <c r="M24" s="106"/>
      <c r="N24" s="23"/>
    </row>
    <row r="25" spans="1:14" ht="24.95" customHeight="1" x14ac:dyDescent="0.2">
      <c r="A25" s="224"/>
      <c r="B25" s="48"/>
      <c r="C25" s="135"/>
      <c r="D25" s="109"/>
      <c r="E25" s="110"/>
      <c r="F25" s="111"/>
      <c r="G25" s="112"/>
      <c r="H25" s="110"/>
      <c r="I25" s="111"/>
      <c r="J25" s="113"/>
      <c r="K25" s="111"/>
      <c r="L25" s="105"/>
      <c r="M25" s="106"/>
      <c r="N25" s="23"/>
    </row>
    <row r="26" spans="1:14" ht="24.95" customHeight="1" x14ac:dyDescent="0.2">
      <c r="A26" s="253" t="s">
        <v>354</v>
      </c>
      <c r="B26" s="107" t="s">
        <v>120</v>
      </c>
      <c r="C26" s="258">
        <v>1</v>
      </c>
      <c r="D26" s="109"/>
      <c r="E26" s="110"/>
      <c r="F26" s="111"/>
      <c r="G26" s="112"/>
      <c r="H26" s="110"/>
      <c r="I26" s="111"/>
      <c r="J26" s="113"/>
      <c r="K26" s="111"/>
      <c r="L26" s="105"/>
      <c r="M26" s="106"/>
      <c r="N26" s="23"/>
    </row>
    <row r="27" spans="1:14" ht="24.95" customHeight="1" x14ac:dyDescent="0.2">
      <c r="A27" s="224"/>
      <c r="B27" s="48"/>
      <c r="C27" s="135"/>
      <c r="D27" s="122"/>
      <c r="E27" s="102"/>
      <c r="F27" s="103"/>
      <c r="G27" s="112"/>
      <c r="H27" s="110"/>
      <c r="I27" s="111"/>
      <c r="J27" s="113"/>
      <c r="K27" s="111"/>
      <c r="L27" s="105"/>
      <c r="M27" s="106"/>
      <c r="N27" s="23"/>
    </row>
    <row r="28" spans="1:14" ht="24.95" customHeight="1" x14ac:dyDescent="0.2">
      <c r="A28" s="253" t="s">
        <v>355</v>
      </c>
      <c r="B28" s="107" t="s">
        <v>121</v>
      </c>
      <c r="C28" s="259">
        <v>50.4</v>
      </c>
      <c r="D28" s="109"/>
      <c r="E28" s="110"/>
      <c r="F28" s="111"/>
      <c r="G28" s="112"/>
      <c r="H28" s="110"/>
      <c r="I28" s="111"/>
      <c r="J28" s="113"/>
      <c r="K28" s="111"/>
      <c r="L28" s="114"/>
      <c r="M28" s="115"/>
      <c r="N28" s="23"/>
    </row>
    <row r="29" spans="1:14" ht="24.95" customHeight="1" x14ac:dyDescent="0.2">
      <c r="A29" s="270"/>
      <c r="B29" s="42"/>
      <c r="C29" s="135"/>
      <c r="D29" s="122"/>
      <c r="E29" s="102"/>
      <c r="F29" s="103"/>
      <c r="G29" s="112"/>
      <c r="H29" s="110"/>
      <c r="I29" s="111"/>
      <c r="J29" s="113"/>
      <c r="K29" s="111"/>
      <c r="L29" s="105"/>
      <c r="M29" s="106"/>
      <c r="N29" s="23"/>
    </row>
    <row r="30" spans="1:14" ht="24.95" customHeight="1" x14ac:dyDescent="0.2">
      <c r="A30" s="385" t="s">
        <v>363</v>
      </c>
      <c r="B30" s="386"/>
      <c r="C30" s="135"/>
      <c r="D30" s="109"/>
      <c r="E30" s="110"/>
      <c r="F30" s="111"/>
      <c r="G30" s="112"/>
      <c r="H30" s="110"/>
      <c r="I30" s="111"/>
      <c r="J30" s="113"/>
      <c r="K30" s="111"/>
      <c r="L30" s="105"/>
      <c r="M30" s="106"/>
      <c r="N30" s="23"/>
    </row>
    <row r="31" spans="1:14" ht="24.95" customHeight="1" x14ac:dyDescent="0.2">
      <c r="A31" s="254" t="s">
        <v>356</v>
      </c>
      <c r="B31" s="107" t="s">
        <v>393</v>
      </c>
      <c r="C31" s="257">
        <f>+'9. Kurz-LV'!C15</f>
        <v>18.78</v>
      </c>
      <c r="D31" s="109"/>
      <c r="E31" s="110"/>
      <c r="F31" s="111"/>
      <c r="G31" s="112"/>
      <c r="H31" s="110"/>
      <c r="I31" s="111"/>
      <c r="J31" s="113"/>
      <c r="K31" s="111"/>
      <c r="L31" s="105"/>
      <c r="M31" s="106"/>
      <c r="N31" s="23"/>
    </row>
    <row r="32" spans="1:14" ht="24.95" customHeight="1" x14ac:dyDescent="0.2">
      <c r="A32" s="226"/>
      <c r="B32" s="3"/>
      <c r="C32" s="135"/>
      <c r="D32" s="109"/>
      <c r="E32" s="110"/>
      <c r="F32" s="111"/>
      <c r="G32" s="112"/>
      <c r="H32" s="110"/>
      <c r="I32" s="111"/>
      <c r="J32" s="113"/>
      <c r="K32" s="111"/>
      <c r="L32" s="105"/>
      <c r="M32" s="106"/>
      <c r="N32" s="23"/>
    </row>
    <row r="33" spans="1:14" ht="24.95" customHeight="1" x14ac:dyDescent="0.2">
      <c r="A33" s="226"/>
      <c r="B33" s="3"/>
      <c r="C33" s="135"/>
      <c r="D33" s="109"/>
      <c r="E33" s="110"/>
      <c r="F33" s="111"/>
      <c r="G33" s="112"/>
      <c r="H33" s="110"/>
      <c r="I33" s="111"/>
      <c r="J33" s="113"/>
      <c r="K33" s="111"/>
      <c r="L33" s="105"/>
      <c r="M33" s="106"/>
      <c r="N33" s="23"/>
    </row>
    <row r="34" spans="1:14" ht="24.95" customHeight="1" x14ac:dyDescent="0.2">
      <c r="A34" s="226"/>
      <c r="B34" s="3"/>
      <c r="C34" s="135"/>
      <c r="D34" s="109"/>
      <c r="E34" s="110"/>
      <c r="F34" s="111"/>
      <c r="G34" s="112"/>
      <c r="H34" s="110"/>
      <c r="I34" s="111"/>
      <c r="J34" s="113"/>
      <c r="K34" s="111"/>
      <c r="L34" s="105"/>
      <c r="M34" s="106"/>
      <c r="N34" s="23"/>
    </row>
    <row r="35" spans="1:14" ht="24.95" customHeight="1" x14ac:dyDescent="0.2">
      <c r="A35" s="226"/>
      <c r="B35" s="3"/>
      <c r="C35" s="135"/>
      <c r="D35" s="122"/>
      <c r="E35" s="102"/>
      <c r="F35" s="103"/>
      <c r="G35" s="112"/>
      <c r="H35" s="110"/>
      <c r="I35" s="111"/>
      <c r="J35" s="113"/>
      <c r="K35" s="111"/>
      <c r="L35" s="105"/>
      <c r="M35" s="106"/>
      <c r="N35" s="23"/>
    </row>
    <row r="36" spans="1:14" ht="24.95" customHeight="1" x14ac:dyDescent="0.2">
      <c r="A36" s="254" t="s">
        <v>357</v>
      </c>
      <c r="B36" s="107" t="s">
        <v>394</v>
      </c>
      <c r="C36" s="257">
        <f>+'9. Kurz-LV'!C16</f>
        <v>5.03</v>
      </c>
      <c r="D36" s="109"/>
      <c r="E36" s="110"/>
      <c r="F36" s="111"/>
      <c r="G36" s="112"/>
      <c r="H36" s="110"/>
      <c r="I36" s="111"/>
      <c r="J36" s="113"/>
      <c r="K36" s="111"/>
      <c r="L36" s="105"/>
      <c r="M36" s="106"/>
      <c r="N36" s="23"/>
    </row>
    <row r="37" spans="1:14" ht="24.95" customHeight="1" x14ac:dyDescent="0.2">
      <c r="A37" s="225"/>
      <c r="B37" s="3"/>
      <c r="C37" s="257"/>
      <c r="D37" s="109"/>
      <c r="E37" s="110"/>
      <c r="F37" s="111"/>
      <c r="G37" s="112"/>
      <c r="H37" s="110"/>
      <c r="I37" s="111"/>
      <c r="J37" s="120"/>
      <c r="K37" s="111"/>
      <c r="L37" s="105"/>
      <c r="M37" s="106"/>
      <c r="N37" s="23"/>
    </row>
    <row r="38" spans="1:14" ht="24.95" customHeight="1" x14ac:dyDescent="0.2">
      <c r="A38" s="226"/>
      <c r="B38" s="3"/>
      <c r="C38" s="135"/>
      <c r="D38" s="109"/>
      <c r="E38" s="110"/>
      <c r="F38" s="111"/>
      <c r="G38" s="112"/>
      <c r="H38" s="110"/>
      <c r="I38" s="111"/>
      <c r="J38" s="113"/>
      <c r="K38" s="111"/>
      <c r="L38" s="105"/>
      <c r="M38" s="106"/>
      <c r="N38" s="23"/>
    </row>
    <row r="39" spans="1:14" ht="24.95" customHeight="1" x14ac:dyDescent="0.2">
      <c r="A39" s="225"/>
      <c r="B39" s="3"/>
      <c r="C39" s="260"/>
      <c r="D39" s="109"/>
      <c r="E39" s="110"/>
      <c r="F39" s="111"/>
      <c r="G39" s="112"/>
      <c r="H39" s="110"/>
      <c r="I39" s="111"/>
      <c r="J39" s="120"/>
      <c r="K39" s="111"/>
      <c r="L39" s="105"/>
      <c r="M39" s="106"/>
      <c r="N39" s="23"/>
    </row>
    <row r="40" spans="1:14" ht="24.95" customHeight="1" x14ac:dyDescent="0.2">
      <c r="A40" s="226"/>
      <c r="B40" s="3"/>
      <c r="C40" s="135"/>
      <c r="D40" s="109"/>
      <c r="E40" s="110"/>
      <c r="F40" s="111"/>
      <c r="G40" s="112"/>
      <c r="H40" s="110"/>
      <c r="I40" s="111"/>
      <c r="J40" s="113"/>
      <c r="K40" s="111"/>
      <c r="L40" s="105"/>
      <c r="M40" s="106"/>
      <c r="N40" s="23"/>
    </row>
    <row r="41" spans="1:14" ht="24.95" customHeight="1" x14ac:dyDescent="0.2">
      <c r="A41" s="254" t="s">
        <v>357</v>
      </c>
      <c r="B41" s="167" t="s">
        <v>395</v>
      </c>
      <c r="C41" s="257">
        <f>+'9. Kurz-LV'!C17</f>
        <v>20.66</v>
      </c>
      <c r="D41" s="109"/>
      <c r="E41" s="110"/>
      <c r="F41" s="111"/>
      <c r="G41" s="112"/>
      <c r="H41" s="110"/>
      <c r="I41" s="111"/>
      <c r="J41" s="113"/>
      <c r="K41" s="111"/>
      <c r="L41" s="105"/>
      <c r="M41" s="106"/>
      <c r="N41" s="23"/>
    </row>
    <row r="42" spans="1:14" ht="24.95" customHeight="1" x14ac:dyDescent="0.2">
      <c r="A42" s="125"/>
      <c r="B42" s="135"/>
      <c r="C42" s="135"/>
      <c r="D42" s="109"/>
      <c r="E42" s="110"/>
      <c r="F42" s="111"/>
      <c r="G42" s="112"/>
      <c r="H42" s="110"/>
      <c r="I42" s="111"/>
      <c r="J42" s="113"/>
      <c r="K42" s="111"/>
      <c r="L42" s="105"/>
      <c r="M42" s="106"/>
      <c r="N42" s="23"/>
    </row>
    <row r="43" spans="1:14" ht="24.95" customHeight="1" x14ac:dyDescent="0.2">
      <c r="A43" s="125"/>
      <c r="B43" s="135"/>
      <c r="C43" s="135"/>
      <c r="D43" s="109"/>
      <c r="E43" s="110"/>
      <c r="F43" s="111"/>
      <c r="G43" s="112"/>
      <c r="H43" s="110"/>
      <c r="I43" s="111"/>
      <c r="J43" s="113"/>
      <c r="K43" s="111"/>
      <c r="L43" s="105"/>
      <c r="M43" s="106"/>
      <c r="N43" s="23"/>
    </row>
    <row r="44" spans="1:14" ht="24.95" customHeight="1" x14ac:dyDescent="0.2">
      <c r="A44" s="125"/>
      <c r="B44" s="135"/>
      <c r="C44" s="135"/>
      <c r="D44" s="122"/>
      <c r="E44" s="102"/>
      <c r="F44" s="103"/>
      <c r="G44" s="112"/>
      <c r="H44" s="110"/>
      <c r="I44" s="111"/>
      <c r="J44" s="113"/>
      <c r="K44" s="111"/>
      <c r="L44" s="105"/>
      <c r="M44" s="106"/>
      <c r="N44" s="23"/>
    </row>
    <row r="45" spans="1:14" ht="24.95" customHeight="1" x14ac:dyDescent="0.2">
      <c r="A45" s="125"/>
      <c r="B45" s="135"/>
      <c r="C45" s="135"/>
      <c r="D45" s="122"/>
      <c r="E45" s="102"/>
      <c r="F45" s="103"/>
      <c r="G45" s="112"/>
      <c r="H45" s="110"/>
      <c r="I45" s="111"/>
      <c r="J45" s="113"/>
      <c r="K45" s="111"/>
      <c r="L45" s="105"/>
      <c r="M45" s="106"/>
      <c r="N45" s="23"/>
    </row>
    <row r="46" spans="1:14" ht="24.95" customHeight="1" x14ac:dyDescent="0.2">
      <c r="A46" s="254" t="s">
        <v>358</v>
      </c>
      <c r="B46" s="167" t="s">
        <v>396</v>
      </c>
      <c r="C46" s="258">
        <v>1</v>
      </c>
      <c r="D46" s="109"/>
      <c r="E46" s="110"/>
      <c r="F46" s="111"/>
      <c r="G46" s="112"/>
      <c r="H46" s="110"/>
      <c r="I46" s="111"/>
      <c r="J46" s="113"/>
      <c r="K46" s="111"/>
      <c r="L46" s="105"/>
      <c r="M46" s="106"/>
      <c r="N46" s="23"/>
    </row>
    <row r="47" spans="1:14" ht="24.95" customHeight="1" x14ac:dyDescent="0.2">
      <c r="A47" s="225"/>
      <c r="B47" s="135"/>
      <c r="C47" s="135"/>
      <c r="D47" s="109"/>
      <c r="E47" s="110"/>
      <c r="F47" s="111"/>
      <c r="G47" s="112"/>
      <c r="H47" s="110"/>
      <c r="I47" s="111"/>
      <c r="J47" s="120"/>
      <c r="K47" s="111"/>
      <c r="L47" s="105"/>
      <c r="M47" s="106"/>
      <c r="N47" s="23"/>
    </row>
    <row r="48" spans="1:14" ht="24.95" customHeight="1" x14ac:dyDescent="0.2">
      <c r="A48" s="254" t="s">
        <v>359</v>
      </c>
      <c r="B48" s="167" t="s">
        <v>347</v>
      </c>
      <c r="C48" s="259">
        <v>7.51</v>
      </c>
      <c r="D48" s="109"/>
      <c r="E48" s="110"/>
      <c r="F48" s="111"/>
      <c r="G48" s="112"/>
      <c r="H48" s="110"/>
      <c r="I48" s="111"/>
      <c r="J48" s="120"/>
      <c r="K48" s="111"/>
      <c r="L48" s="105"/>
      <c r="M48" s="106"/>
      <c r="N48" s="23"/>
    </row>
    <row r="49" spans="1:14" ht="24.95" customHeight="1" x14ac:dyDescent="0.2">
      <c r="A49" s="225"/>
      <c r="B49" s="135"/>
      <c r="C49" s="257"/>
      <c r="D49" s="109"/>
      <c r="E49" s="110"/>
      <c r="F49" s="111"/>
      <c r="G49" s="112"/>
      <c r="H49" s="110"/>
      <c r="I49" s="111"/>
      <c r="J49" s="120"/>
      <c r="K49" s="111"/>
      <c r="L49" s="105"/>
      <c r="M49" s="106"/>
      <c r="N49" s="23"/>
    </row>
    <row r="50" spans="1:14" ht="24.95" customHeight="1" x14ac:dyDescent="0.2">
      <c r="A50" s="254" t="s">
        <v>360</v>
      </c>
      <c r="B50" s="167" t="s">
        <v>348</v>
      </c>
      <c r="C50" s="259">
        <v>2.0099999999999998</v>
      </c>
      <c r="D50" s="109"/>
      <c r="E50" s="110"/>
      <c r="F50" s="111"/>
      <c r="G50" s="112"/>
      <c r="H50" s="110"/>
      <c r="I50" s="111"/>
      <c r="J50" s="113"/>
      <c r="K50" s="111"/>
      <c r="L50" s="105"/>
      <c r="M50" s="106"/>
      <c r="N50" s="23"/>
    </row>
    <row r="51" spans="1:14" ht="24.95" customHeight="1" x14ac:dyDescent="0.2">
      <c r="A51" s="225"/>
      <c r="B51" s="135"/>
      <c r="C51" s="135"/>
      <c r="D51" s="109"/>
      <c r="E51" s="110"/>
      <c r="F51" s="111"/>
      <c r="G51" s="112"/>
      <c r="H51" s="110"/>
      <c r="I51" s="111"/>
      <c r="J51" s="113"/>
      <c r="K51" s="111"/>
      <c r="L51" s="105"/>
      <c r="M51" s="106"/>
      <c r="N51" s="23"/>
    </row>
    <row r="52" spans="1:14" ht="24.95" customHeight="1" x14ac:dyDescent="0.2">
      <c r="A52" s="254" t="s">
        <v>361</v>
      </c>
      <c r="B52" s="251" t="s">
        <v>349</v>
      </c>
      <c r="C52" s="259">
        <v>8.26</v>
      </c>
      <c r="D52" s="122"/>
      <c r="E52" s="102"/>
      <c r="F52" s="103"/>
      <c r="G52" s="112"/>
      <c r="H52" s="110"/>
      <c r="I52" s="111"/>
      <c r="J52" s="113"/>
      <c r="K52" s="111"/>
      <c r="L52" s="105"/>
      <c r="M52" s="106"/>
      <c r="N52" s="23"/>
    </row>
    <row r="53" spans="1:14" ht="24.95" customHeight="1" x14ac:dyDescent="0.2">
      <c r="A53" s="225"/>
      <c r="B53" s="3"/>
      <c r="C53" s="135"/>
      <c r="D53" s="122"/>
      <c r="E53" s="102"/>
      <c r="F53" s="103"/>
      <c r="G53" s="112"/>
      <c r="H53" s="110"/>
      <c r="I53" s="111"/>
      <c r="J53" s="113"/>
      <c r="K53" s="111"/>
      <c r="L53" s="105"/>
      <c r="M53" s="106"/>
      <c r="N53" s="23"/>
    </row>
    <row r="54" spans="1:14" ht="24.95" customHeight="1" x14ac:dyDescent="0.2">
      <c r="A54" s="385" t="s">
        <v>364</v>
      </c>
      <c r="B54" s="386"/>
      <c r="C54" s="135"/>
      <c r="D54" s="109"/>
      <c r="E54" s="110"/>
      <c r="F54" s="111"/>
      <c r="G54" s="112"/>
      <c r="H54" s="110"/>
      <c r="I54" s="111"/>
      <c r="J54" s="113"/>
      <c r="K54" s="111"/>
      <c r="L54" s="105"/>
      <c r="M54" s="106"/>
      <c r="N54" s="23"/>
    </row>
    <row r="55" spans="1:14" ht="24.95" customHeight="1" x14ac:dyDescent="0.2">
      <c r="A55" s="254" t="s">
        <v>356</v>
      </c>
      <c r="B55" s="271" t="s">
        <v>365</v>
      </c>
      <c r="C55" s="257">
        <v>67</v>
      </c>
      <c r="D55" s="122"/>
      <c r="E55" s="102"/>
      <c r="F55" s="103"/>
      <c r="G55" s="112"/>
      <c r="H55" s="110"/>
      <c r="I55" s="111"/>
      <c r="J55" s="113"/>
      <c r="K55" s="111"/>
      <c r="L55" s="105"/>
      <c r="M55" s="106"/>
      <c r="N55" s="23"/>
    </row>
    <row r="56" spans="1:14" ht="24.95" customHeight="1" x14ac:dyDescent="0.2">
      <c r="A56" s="225"/>
      <c r="B56" s="153"/>
      <c r="C56" s="135"/>
      <c r="D56" s="122"/>
      <c r="E56" s="102"/>
      <c r="F56" s="103"/>
      <c r="G56" s="112"/>
      <c r="H56" s="110"/>
      <c r="I56" s="111"/>
      <c r="J56" s="113"/>
      <c r="K56" s="111"/>
      <c r="L56" s="105"/>
      <c r="M56" s="106"/>
      <c r="N56" s="23"/>
    </row>
    <row r="57" spans="1:14" ht="24.95" customHeight="1" x14ac:dyDescent="0.2">
      <c r="A57" s="225"/>
      <c r="B57" s="153"/>
      <c r="C57" s="135"/>
      <c r="D57" s="122"/>
      <c r="E57" s="102"/>
      <c r="F57" s="103"/>
      <c r="G57" s="112"/>
      <c r="H57" s="110"/>
      <c r="I57" s="111"/>
      <c r="J57" s="113"/>
      <c r="K57" s="111"/>
      <c r="L57" s="105"/>
      <c r="M57" s="106"/>
      <c r="N57" s="23"/>
    </row>
    <row r="58" spans="1:14" ht="24.95" customHeight="1" x14ac:dyDescent="0.2">
      <c r="A58" s="254" t="s">
        <v>357</v>
      </c>
      <c r="B58" s="271" t="s">
        <v>366</v>
      </c>
      <c r="C58" s="257">
        <v>67</v>
      </c>
      <c r="D58" s="122"/>
      <c r="E58" s="102"/>
      <c r="F58" s="103"/>
      <c r="G58" s="112"/>
      <c r="H58" s="110"/>
      <c r="I58" s="111"/>
      <c r="J58" s="113"/>
      <c r="K58" s="111"/>
      <c r="L58" s="105"/>
      <c r="M58" s="106"/>
      <c r="N58" s="23"/>
    </row>
    <row r="59" spans="1:14" ht="24.95" customHeight="1" x14ac:dyDescent="0.2">
      <c r="A59" s="225"/>
      <c r="B59" s="153"/>
      <c r="C59" s="135"/>
      <c r="D59" s="122"/>
      <c r="E59" s="102"/>
      <c r="F59" s="103"/>
      <c r="G59" s="112"/>
      <c r="H59" s="110"/>
      <c r="I59" s="111"/>
      <c r="J59" s="113"/>
      <c r="K59" s="111"/>
      <c r="L59" s="105"/>
      <c r="M59" s="106"/>
      <c r="N59" s="23"/>
    </row>
    <row r="60" spans="1:14" ht="24.95" customHeight="1" x14ac:dyDescent="0.2">
      <c r="A60" s="254" t="s">
        <v>367</v>
      </c>
      <c r="B60" s="271" t="s">
        <v>368</v>
      </c>
      <c r="C60" s="259">
        <v>32</v>
      </c>
      <c r="D60" s="122"/>
      <c r="E60" s="102"/>
      <c r="F60" s="103"/>
      <c r="G60" s="112"/>
      <c r="H60" s="110"/>
      <c r="I60" s="111"/>
      <c r="J60" s="113"/>
      <c r="K60" s="111"/>
      <c r="L60" s="105"/>
      <c r="M60" s="106"/>
      <c r="N60" s="23"/>
    </row>
    <row r="61" spans="1:14" ht="24.95" customHeight="1" x14ac:dyDescent="0.2">
      <c r="A61" s="225"/>
      <c r="B61" s="153"/>
      <c r="C61" s="135"/>
      <c r="D61" s="122"/>
      <c r="E61" s="102"/>
      <c r="F61" s="103"/>
      <c r="G61" s="112"/>
      <c r="H61" s="110"/>
      <c r="I61" s="111"/>
      <c r="J61" s="113"/>
      <c r="K61" s="111"/>
      <c r="L61" s="105"/>
      <c r="M61" s="106"/>
      <c r="N61" s="23"/>
    </row>
    <row r="62" spans="1:14" ht="24.95" customHeight="1" x14ac:dyDescent="0.2">
      <c r="A62" s="254" t="s">
        <v>358</v>
      </c>
      <c r="B62" s="153" t="s">
        <v>369</v>
      </c>
      <c r="C62" s="261">
        <v>185</v>
      </c>
      <c r="D62" s="122"/>
      <c r="E62" s="102"/>
      <c r="F62" s="103"/>
      <c r="G62" s="112"/>
      <c r="H62" s="110"/>
      <c r="I62" s="111"/>
      <c r="J62" s="113"/>
      <c r="K62" s="111"/>
      <c r="L62" s="105"/>
      <c r="M62" s="106"/>
      <c r="N62" s="23"/>
    </row>
    <row r="63" spans="1:14" ht="24.95" customHeight="1" x14ac:dyDescent="0.2">
      <c r="A63" s="225"/>
      <c r="B63" s="153"/>
      <c r="C63" s="135"/>
      <c r="D63" s="122"/>
      <c r="E63" s="102"/>
      <c r="F63" s="103"/>
      <c r="G63" s="112"/>
      <c r="H63" s="110"/>
      <c r="I63" s="111"/>
      <c r="J63" s="113"/>
      <c r="K63" s="111"/>
      <c r="L63" s="105"/>
      <c r="M63" s="106"/>
      <c r="N63" s="23"/>
    </row>
    <row r="64" spans="1:14" ht="24.95" customHeight="1" x14ac:dyDescent="0.2">
      <c r="A64" s="263" t="s">
        <v>359</v>
      </c>
      <c r="B64" s="272" t="s">
        <v>370</v>
      </c>
      <c r="C64" s="262">
        <v>10</v>
      </c>
      <c r="D64" s="122"/>
      <c r="E64" s="102"/>
      <c r="F64" s="103"/>
      <c r="G64" s="112"/>
      <c r="H64" s="110"/>
      <c r="I64" s="111"/>
      <c r="J64" s="113"/>
      <c r="K64" s="111"/>
      <c r="L64" s="105"/>
      <c r="M64" s="106"/>
      <c r="N64" s="23"/>
    </row>
    <row r="65" spans="1:14" ht="24.95" customHeight="1" x14ac:dyDescent="0.2">
      <c r="A65" s="225"/>
      <c r="B65" s="153"/>
      <c r="C65" s="154"/>
      <c r="D65" s="122"/>
      <c r="E65" s="102"/>
      <c r="F65" s="103"/>
      <c r="G65" s="112"/>
      <c r="H65" s="110"/>
      <c r="I65" s="111"/>
      <c r="J65" s="113"/>
      <c r="K65" s="111"/>
      <c r="L65" s="105"/>
      <c r="M65" s="106"/>
      <c r="N65" s="23"/>
    </row>
    <row r="66" spans="1:14" ht="24.95" customHeight="1" x14ac:dyDescent="0.2">
      <c r="A66" s="254" t="s">
        <v>360</v>
      </c>
      <c r="B66" s="272" t="s">
        <v>124</v>
      </c>
      <c r="C66" s="257">
        <f>+C55</f>
        <v>67</v>
      </c>
      <c r="D66" s="122"/>
      <c r="E66" s="102"/>
      <c r="F66" s="103"/>
      <c r="G66" s="112"/>
      <c r="H66" s="110"/>
      <c r="I66" s="111"/>
      <c r="J66" s="113"/>
      <c r="K66" s="111"/>
      <c r="L66" s="105"/>
      <c r="M66" s="106"/>
      <c r="N66" s="23"/>
    </row>
    <row r="67" spans="1:14" ht="24.95" customHeight="1" x14ac:dyDescent="0.2">
      <c r="A67" s="124"/>
      <c r="B67" s="3"/>
      <c r="C67" s="135"/>
      <c r="D67" s="122"/>
      <c r="E67" s="102"/>
      <c r="F67" s="103"/>
      <c r="G67" s="112"/>
      <c r="H67" s="110"/>
      <c r="I67" s="111"/>
      <c r="J67" s="113"/>
      <c r="K67" s="111"/>
      <c r="L67" s="105"/>
      <c r="M67" s="106"/>
      <c r="N67" s="23"/>
    </row>
    <row r="68" spans="1:14" ht="24.95" customHeight="1" x14ac:dyDescent="0.2">
      <c r="A68" s="385" t="s">
        <v>371</v>
      </c>
      <c r="B68" s="386"/>
      <c r="C68" s="135"/>
      <c r="D68" s="109"/>
      <c r="E68" s="110"/>
      <c r="F68" s="111"/>
      <c r="G68" s="112"/>
      <c r="H68" s="110"/>
      <c r="I68" s="111"/>
      <c r="J68" s="113"/>
      <c r="K68" s="111"/>
      <c r="L68" s="105"/>
      <c r="M68" s="106"/>
      <c r="N68" s="23"/>
    </row>
    <row r="69" spans="1:14" ht="24.95" customHeight="1" x14ac:dyDescent="0.2">
      <c r="A69" s="214" t="s">
        <v>310</v>
      </c>
      <c r="B69" s="273" t="s">
        <v>125</v>
      </c>
      <c r="C69" s="259">
        <v>12</v>
      </c>
      <c r="D69" s="122"/>
      <c r="E69" s="102"/>
      <c r="F69" s="103"/>
      <c r="G69" s="112"/>
      <c r="H69" s="110"/>
      <c r="I69" s="111"/>
      <c r="J69" s="113"/>
      <c r="K69" s="111"/>
      <c r="L69" s="105"/>
      <c r="M69" s="106"/>
      <c r="N69" s="23"/>
    </row>
    <row r="70" spans="1:14" ht="24.95" customHeight="1" x14ac:dyDescent="0.2">
      <c r="A70" s="124"/>
      <c r="B70" s="65"/>
      <c r="C70" s="135"/>
      <c r="D70" s="122"/>
      <c r="E70" s="102"/>
      <c r="F70" s="103"/>
      <c r="G70" s="112"/>
      <c r="H70" s="110"/>
      <c r="I70" s="111"/>
      <c r="J70" s="113"/>
      <c r="K70" s="111"/>
      <c r="L70" s="105"/>
      <c r="M70" s="106"/>
      <c r="N70" s="23"/>
    </row>
    <row r="71" spans="1:14" ht="24.95" customHeight="1" x14ac:dyDescent="0.2">
      <c r="A71" s="214" t="s">
        <v>350</v>
      </c>
      <c r="B71" s="273" t="s">
        <v>126</v>
      </c>
      <c r="C71" s="257">
        <v>5.2</v>
      </c>
      <c r="D71" s="122"/>
      <c r="E71" s="102"/>
      <c r="F71" s="103"/>
      <c r="G71" s="112"/>
      <c r="H71" s="110"/>
      <c r="I71" s="111"/>
      <c r="J71" s="113"/>
      <c r="K71" s="111"/>
      <c r="L71" s="105"/>
      <c r="M71" s="106"/>
      <c r="N71" s="23"/>
    </row>
    <row r="72" spans="1:14" ht="24.95" customHeight="1" x14ac:dyDescent="0.2">
      <c r="A72" s="124"/>
      <c r="B72" s="65"/>
      <c r="C72" s="135"/>
      <c r="D72" s="122"/>
      <c r="E72" s="102"/>
      <c r="F72" s="103"/>
      <c r="G72" s="112"/>
      <c r="H72" s="110"/>
      <c r="I72" s="111"/>
      <c r="J72" s="113"/>
      <c r="K72" s="111"/>
      <c r="L72" s="105"/>
      <c r="M72" s="106"/>
      <c r="N72" s="23"/>
    </row>
    <row r="73" spans="1:14" ht="24.95" customHeight="1" x14ac:dyDescent="0.2">
      <c r="A73" s="214" t="s">
        <v>351</v>
      </c>
      <c r="B73" s="274" t="s">
        <v>127</v>
      </c>
      <c r="C73" s="257">
        <v>80.290000000000006</v>
      </c>
      <c r="D73" s="122"/>
      <c r="E73" s="102"/>
      <c r="F73" s="103"/>
      <c r="G73" s="112"/>
      <c r="H73" s="110"/>
      <c r="I73" s="111"/>
      <c r="J73" s="113"/>
      <c r="K73" s="111"/>
      <c r="L73" s="105"/>
      <c r="M73" s="106"/>
      <c r="N73" s="23"/>
    </row>
    <row r="74" spans="1:14" ht="24.95" customHeight="1" x14ac:dyDescent="0.2">
      <c r="A74" s="124"/>
      <c r="B74" s="3"/>
      <c r="C74" s="135"/>
      <c r="D74" s="122"/>
      <c r="E74" s="102"/>
      <c r="F74" s="103"/>
      <c r="G74" s="112"/>
      <c r="H74" s="110"/>
      <c r="I74" s="111"/>
      <c r="J74" s="113"/>
      <c r="K74" s="111"/>
      <c r="L74" s="105"/>
      <c r="M74" s="106"/>
      <c r="N74" s="23"/>
    </row>
    <row r="75" spans="1:14" ht="24.95" customHeight="1" thickBot="1" x14ac:dyDescent="0.25">
      <c r="A75" s="275"/>
      <c r="B75" s="44"/>
      <c r="C75" s="276"/>
      <c r="D75" s="277"/>
      <c r="E75" s="278"/>
      <c r="F75" s="279"/>
      <c r="G75" s="280"/>
      <c r="H75" s="281"/>
      <c r="I75" s="282"/>
      <c r="J75" s="283"/>
      <c r="K75" s="282"/>
      <c r="L75" s="284"/>
      <c r="M75" s="285"/>
      <c r="N75" s="23"/>
    </row>
    <row r="76" spans="1:14" x14ac:dyDescent="0.2">
      <c r="D76" s="21"/>
      <c r="F76" s="23"/>
    </row>
    <row r="77" spans="1:14" x14ac:dyDescent="0.2">
      <c r="D77" s="21"/>
      <c r="F77" s="23"/>
    </row>
    <row r="78" spans="1:14" x14ac:dyDescent="0.2">
      <c r="D78" s="21"/>
      <c r="F78" s="23"/>
    </row>
    <row r="79" spans="1:14" x14ac:dyDescent="0.2">
      <c r="D79" s="21"/>
      <c r="F79" s="23"/>
    </row>
    <row r="80" spans="1:14" x14ac:dyDescent="0.2">
      <c r="D80" s="21"/>
      <c r="F80" s="23"/>
    </row>
    <row r="81" spans="4:6" x14ac:dyDescent="0.2">
      <c r="D81" s="21"/>
      <c r="F81" s="23"/>
    </row>
    <row r="82" spans="4:6" x14ac:dyDescent="0.2">
      <c r="D82" s="21"/>
      <c r="F82" s="23"/>
    </row>
    <row r="83" spans="4:6" x14ac:dyDescent="0.2">
      <c r="D83" s="21"/>
      <c r="F83" s="23"/>
    </row>
    <row r="84" spans="4:6" x14ac:dyDescent="0.2">
      <c r="D84" s="21"/>
      <c r="F84" s="23"/>
    </row>
    <row r="85" spans="4:6" x14ac:dyDescent="0.2">
      <c r="D85" s="21"/>
      <c r="F85" s="23"/>
    </row>
    <row r="86" spans="4:6" x14ac:dyDescent="0.2">
      <c r="D86" s="21"/>
      <c r="F86" s="23"/>
    </row>
    <row r="87" spans="4:6" x14ac:dyDescent="0.2">
      <c r="D87" s="21"/>
      <c r="F87" s="23"/>
    </row>
    <row r="88" spans="4:6" x14ac:dyDescent="0.2">
      <c r="D88" s="21"/>
      <c r="F88" s="23"/>
    </row>
    <row r="89" spans="4:6" x14ac:dyDescent="0.2">
      <c r="D89" s="21"/>
      <c r="F89" s="23"/>
    </row>
    <row r="90" spans="4:6" x14ac:dyDescent="0.2">
      <c r="D90" s="21"/>
      <c r="F90" s="23"/>
    </row>
    <row r="91" spans="4:6" x14ac:dyDescent="0.2">
      <c r="D91" s="21"/>
      <c r="F91" s="23"/>
    </row>
    <row r="92" spans="4:6" x14ac:dyDescent="0.2">
      <c r="D92" s="21"/>
      <c r="F92" s="23"/>
    </row>
    <row r="93" spans="4:6" x14ac:dyDescent="0.2">
      <c r="D93" s="21"/>
      <c r="F93" s="23"/>
    </row>
    <row r="94" spans="4:6" x14ac:dyDescent="0.2">
      <c r="D94" s="21"/>
      <c r="F94" s="23"/>
    </row>
    <row r="95" spans="4:6" x14ac:dyDescent="0.2">
      <c r="D95" s="21"/>
      <c r="F95" s="23"/>
    </row>
    <row r="96" spans="4:6" x14ac:dyDescent="0.2">
      <c r="D96" s="21"/>
      <c r="F96" s="23"/>
    </row>
    <row r="97" spans="4:6" x14ac:dyDescent="0.2">
      <c r="D97" s="21"/>
      <c r="F97" s="23"/>
    </row>
    <row r="98" spans="4:6" x14ac:dyDescent="0.2">
      <c r="D98" s="21"/>
      <c r="F98" s="23"/>
    </row>
    <row r="99" spans="4:6" x14ac:dyDescent="0.2">
      <c r="D99" s="21"/>
      <c r="F99" s="23"/>
    </row>
    <row r="100" spans="4:6" x14ac:dyDescent="0.2">
      <c r="D100" s="21"/>
      <c r="F100" s="23"/>
    </row>
    <row r="101" spans="4:6" x14ac:dyDescent="0.2">
      <c r="D101" s="21"/>
      <c r="F101" s="23"/>
    </row>
    <row r="102" spans="4:6" x14ac:dyDescent="0.2">
      <c r="D102" s="21"/>
      <c r="F102" s="23"/>
    </row>
    <row r="103" spans="4:6" x14ac:dyDescent="0.2">
      <c r="D103" s="21"/>
    </row>
    <row r="104" spans="4:6" x14ac:dyDescent="0.2">
      <c r="D104" s="21"/>
    </row>
    <row r="105" spans="4:6" x14ac:dyDescent="0.2">
      <c r="D105" s="21"/>
    </row>
    <row r="106" spans="4:6" x14ac:dyDescent="0.2">
      <c r="D106" s="21"/>
    </row>
    <row r="107" spans="4:6" x14ac:dyDescent="0.2">
      <c r="D107" s="21"/>
    </row>
    <row r="108" spans="4:6" x14ac:dyDescent="0.2">
      <c r="D108" s="21"/>
    </row>
    <row r="109" spans="4:6" x14ac:dyDescent="0.2">
      <c r="D109" s="21"/>
    </row>
  </sheetData>
  <mergeCells count="13">
    <mergeCell ref="A6:A8"/>
    <mergeCell ref="A54:B54"/>
    <mergeCell ref="A68:B68"/>
    <mergeCell ref="L6:L8"/>
    <mergeCell ref="M6:M8"/>
    <mergeCell ref="A9:B9"/>
    <mergeCell ref="A30:B30"/>
    <mergeCell ref="B6:B8"/>
    <mergeCell ref="C6:C8"/>
    <mergeCell ref="D6:F6"/>
    <mergeCell ref="G6:I6"/>
    <mergeCell ref="J6:J8"/>
    <mergeCell ref="K6:K8"/>
  </mergeCells>
  <phoneticPr fontId="0" type="noConversion"/>
  <pageMargins left="0.82677165354330717" right="0.19685039370078741" top="0.55118110236220474" bottom="0.14000000000000001" header="0.51181102362204722" footer="0.13"/>
  <pageSetup paperSize="9" scale="76" orientation="landscape" horizontalDpi="4294967292" r:id="rId1"/>
  <headerFooter alignWithMargins="0"/>
  <rowBreaks count="2" manualBreakCount="2">
    <brk id="29" max="16383" man="1"/>
    <brk id="5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workbookViewId="0">
      <selection activeCell="G18" sqref="G18"/>
    </sheetView>
  </sheetViews>
  <sheetFormatPr baseColWidth="10" defaultRowHeight="12.75" x14ac:dyDescent="0.2"/>
  <cols>
    <col min="1" max="1" width="7.28515625" customWidth="1"/>
    <col min="2" max="2" width="46.85546875" customWidth="1"/>
    <col min="3" max="3" width="13.28515625" customWidth="1"/>
    <col min="4" max="4" width="6.140625" customWidth="1"/>
    <col min="6" max="6" width="8.140625" customWidth="1"/>
    <col min="7" max="7" width="11.140625" customWidth="1"/>
    <col min="8" max="8" width="8.140625" customWidth="1"/>
    <col min="9" max="9" width="16.5703125" customWidth="1"/>
  </cols>
  <sheetData>
    <row r="1" spans="1:9" ht="20.25" x14ac:dyDescent="0.3">
      <c r="A1" s="4" t="s">
        <v>38</v>
      </c>
      <c r="B1" s="12"/>
    </row>
    <row r="3" spans="1:9" x14ac:dyDescent="0.2">
      <c r="A3" s="12" t="s">
        <v>1</v>
      </c>
      <c r="B3" s="18"/>
    </row>
    <row r="4" spans="1:9" x14ac:dyDescent="0.2">
      <c r="A4" s="12" t="s">
        <v>45</v>
      </c>
      <c r="B4" s="18"/>
    </row>
    <row r="6" spans="1:9" x14ac:dyDescent="0.2">
      <c r="A6" s="380" t="s">
        <v>2</v>
      </c>
      <c r="B6" s="380" t="s">
        <v>3</v>
      </c>
      <c r="C6" s="380" t="s">
        <v>4</v>
      </c>
      <c r="D6" s="409" t="s">
        <v>39</v>
      </c>
      <c r="E6" s="409"/>
      <c r="F6" s="409"/>
      <c r="G6" s="409"/>
      <c r="H6" s="380" t="s">
        <v>40</v>
      </c>
      <c r="I6" s="406" t="s">
        <v>41</v>
      </c>
    </row>
    <row r="7" spans="1:9" x14ac:dyDescent="0.2">
      <c r="A7" s="380"/>
      <c r="B7" s="380"/>
      <c r="C7" s="380"/>
      <c r="D7" s="1" t="s">
        <v>5</v>
      </c>
      <c r="E7" s="1" t="s">
        <v>6</v>
      </c>
      <c r="F7" s="1" t="s">
        <v>7</v>
      </c>
      <c r="G7" s="1" t="s">
        <v>42</v>
      </c>
      <c r="H7" s="380"/>
      <c r="I7" s="407"/>
    </row>
    <row r="8" spans="1:9" x14ac:dyDescent="0.2">
      <c r="A8" s="380"/>
      <c r="B8" s="380"/>
      <c r="C8" s="380"/>
      <c r="D8" s="1" t="s">
        <v>9</v>
      </c>
      <c r="E8" s="1" t="s">
        <v>43</v>
      </c>
      <c r="F8" s="1" t="s">
        <v>43</v>
      </c>
      <c r="G8" s="1" t="s">
        <v>43</v>
      </c>
      <c r="H8" s="380"/>
      <c r="I8" s="408"/>
    </row>
    <row r="9" spans="1:9" ht="24.9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24.95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24.9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24.9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24.95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ht="24.95" customHeigh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ht="24.9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9" ht="24.95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24.95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24.95" customHeigh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ht="24.95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24.9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ht="24.95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ht="24.95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20"/>
      <c r="B23" s="20"/>
      <c r="D23" s="21"/>
      <c r="E23" s="22"/>
      <c r="F23" s="23"/>
      <c r="G23" s="23"/>
      <c r="H23" s="23"/>
      <c r="I23" s="23"/>
    </row>
    <row r="24" spans="1:9" x14ac:dyDescent="0.2">
      <c r="A24" s="20"/>
      <c r="B24" s="20"/>
      <c r="D24" s="21"/>
      <c r="E24" s="22"/>
      <c r="F24" s="23"/>
      <c r="G24" s="23"/>
      <c r="H24" s="23"/>
      <c r="I24" s="23"/>
    </row>
    <row r="25" spans="1:9" x14ac:dyDescent="0.2">
      <c r="A25" s="20"/>
      <c r="B25" s="20"/>
      <c r="D25" s="21"/>
      <c r="E25" s="22"/>
      <c r="F25" s="23"/>
      <c r="G25" s="23"/>
      <c r="H25" s="23"/>
      <c r="I25" s="23"/>
    </row>
    <row r="26" spans="1:9" x14ac:dyDescent="0.2">
      <c r="A26" s="20"/>
      <c r="B26" s="20"/>
      <c r="D26" s="21"/>
      <c r="E26" s="22"/>
      <c r="F26" s="22"/>
      <c r="G26" s="22"/>
      <c r="H26" s="22"/>
      <c r="I26" s="22"/>
    </row>
    <row r="27" spans="1:9" x14ac:dyDescent="0.2">
      <c r="A27" s="20"/>
      <c r="B27" s="20"/>
      <c r="D27" s="21"/>
      <c r="E27" s="22"/>
      <c r="F27" s="22"/>
      <c r="G27" s="22"/>
      <c r="H27" s="22"/>
      <c r="I27" s="22"/>
    </row>
    <row r="28" spans="1:9" x14ac:dyDescent="0.2">
      <c r="A28" s="20"/>
      <c r="B28" s="20"/>
      <c r="D28" s="21"/>
      <c r="E28" s="22"/>
      <c r="F28" s="22"/>
      <c r="G28" s="22"/>
      <c r="H28" s="22"/>
      <c r="I28" s="22"/>
    </row>
    <row r="29" spans="1:9" x14ac:dyDescent="0.2">
      <c r="A29" s="20"/>
      <c r="B29" s="20"/>
      <c r="D29" s="21"/>
      <c r="E29" s="22"/>
      <c r="F29" s="22"/>
      <c r="G29" s="22"/>
      <c r="H29" s="22"/>
      <c r="I29" s="22"/>
    </row>
    <row r="30" spans="1:9" x14ac:dyDescent="0.2">
      <c r="A30" s="20"/>
      <c r="B30" s="20"/>
      <c r="D30" s="21"/>
      <c r="E30" s="22"/>
      <c r="F30" s="22"/>
      <c r="G30" s="22"/>
      <c r="H30" s="22"/>
      <c r="I30" s="22"/>
    </row>
    <row r="31" spans="1:9" x14ac:dyDescent="0.2">
      <c r="A31" s="20"/>
      <c r="B31" s="20"/>
      <c r="D31" s="21"/>
      <c r="E31" s="22"/>
      <c r="F31" s="22"/>
      <c r="G31" s="22"/>
      <c r="H31" s="22"/>
      <c r="I31" s="22"/>
    </row>
    <row r="32" spans="1:9" x14ac:dyDescent="0.2">
      <c r="A32" s="20"/>
      <c r="B32" s="20"/>
      <c r="D32" s="21"/>
      <c r="E32" s="22"/>
      <c r="F32" s="22"/>
      <c r="G32" s="22"/>
      <c r="H32" s="22"/>
      <c r="I32" s="22"/>
    </row>
    <row r="33" spans="1:9" x14ac:dyDescent="0.2">
      <c r="A33" s="20"/>
      <c r="B33" s="20"/>
      <c r="D33" s="21"/>
      <c r="E33" s="22"/>
      <c r="F33" s="22"/>
      <c r="G33" s="22"/>
      <c r="H33" s="22"/>
      <c r="I33" s="22"/>
    </row>
    <row r="34" spans="1:9" x14ac:dyDescent="0.2">
      <c r="A34" s="20"/>
      <c r="B34" s="20"/>
      <c r="D34" s="21"/>
      <c r="E34" s="22"/>
      <c r="F34" s="22"/>
      <c r="G34" s="22"/>
      <c r="H34" s="22"/>
      <c r="I34" s="22"/>
    </row>
    <row r="35" spans="1:9" x14ac:dyDescent="0.2">
      <c r="A35" s="20"/>
      <c r="B35" s="20"/>
      <c r="D35" s="21"/>
      <c r="E35" s="22"/>
      <c r="F35" s="22"/>
      <c r="G35" s="22"/>
      <c r="H35" s="22"/>
      <c r="I35" s="22"/>
    </row>
    <row r="36" spans="1:9" x14ac:dyDescent="0.2">
      <c r="A36" s="20"/>
      <c r="B36" s="20"/>
      <c r="E36" s="22"/>
      <c r="F36" s="22"/>
      <c r="G36" s="22"/>
      <c r="H36" s="22"/>
      <c r="I36" s="22"/>
    </row>
    <row r="37" spans="1:9" x14ac:dyDescent="0.2">
      <c r="A37" s="20"/>
      <c r="B37" s="20"/>
      <c r="E37" s="22"/>
      <c r="F37" s="22"/>
      <c r="G37" s="22"/>
      <c r="H37" s="22"/>
      <c r="I37" s="22"/>
    </row>
    <row r="38" spans="1:9" x14ac:dyDescent="0.2">
      <c r="A38" s="20"/>
      <c r="B38" s="20"/>
      <c r="E38" s="22"/>
      <c r="F38" s="22"/>
      <c r="G38" s="22"/>
      <c r="H38" s="22"/>
      <c r="I38" s="22"/>
    </row>
    <row r="39" spans="1:9" x14ac:dyDescent="0.2">
      <c r="A39" s="20"/>
      <c r="B39" s="20"/>
      <c r="E39" s="22"/>
      <c r="F39" s="22"/>
      <c r="G39" s="22"/>
      <c r="H39" s="22"/>
      <c r="I39" s="22"/>
    </row>
    <row r="40" spans="1:9" x14ac:dyDescent="0.2">
      <c r="A40" s="20"/>
      <c r="B40" s="20"/>
      <c r="E40" s="22"/>
      <c r="F40" s="22"/>
      <c r="G40" s="22"/>
      <c r="H40" s="22"/>
      <c r="I40" s="22"/>
    </row>
    <row r="41" spans="1:9" x14ac:dyDescent="0.2">
      <c r="A41" s="20"/>
      <c r="B41" s="20"/>
      <c r="E41" s="22"/>
      <c r="F41" s="22"/>
      <c r="G41" s="22"/>
      <c r="H41" s="22"/>
      <c r="I41" s="22"/>
    </row>
    <row r="42" spans="1:9" x14ac:dyDescent="0.2">
      <c r="A42" s="20"/>
      <c r="B42" s="20"/>
      <c r="E42" s="22"/>
      <c r="F42" s="22"/>
      <c r="G42" s="22"/>
      <c r="H42" s="22"/>
      <c r="I42" s="22"/>
    </row>
    <row r="43" spans="1:9" x14ac:dyDescent="0.2">
      <c r="A43" s="20"/>
      <c r="B43" s="20"/>
      <c r="E43" s="22"/>
      <c r="F43" s="22"/>
      <c r="G43" s="22"/>
      <c r="H43" s="22"/>
      <c r="I43" s="22"/>
    </row>
    <row r="44" spans="1:9" x14ac:dyDescent="0.2">
      <c r="A44" s="20"/>
      <c r="B44" s="20"/>
      <c r="E44" s="22"/>
      <c r="F44" s="22"/>
      <c r="G44" s="22"/>
      <c r="H44" s="22"/>
      <c r="I44" s="22"/>
    </row>
    <row r="45" spans="1:9" x14ac:dyDescent="0.2">
      <c r="A45" s="20"/>
      <c r="B45" s="20"/>
      <c r="E45" s="22"/>
      <c r="F45" s="22"/>
      <c r="G45" s="22"/>
      <c r="H45" s="22"/>
      <c r="I45" s="22"/>
    </row>
    <row r="46" spans="1:9" x14ac:dyDescent="0.2">
      <c r="A46" s="20"/>
      <c r="B46" s="20"/>
      <c r="E46" s="22"/>
      <c r="F46" s="22"/>
      <c r="G46" s="22"/>
      <c r="H46" s="22"/>
      <c r="I46" s="22"/>
    </row>
    <row r="47" spans="1:9" x14ac:dyDescent="0.2">
      <c r="A47" s="20"/>
      <c r="B47" s="20"/>
      <c r="E47" s="22"/>
      <c r="F47" s="22"/>
      <c r="G47" s="22"/>
      <c r="H47" s="22"/>
      <c r="I47" s="22"/>
    </row>
    <row r="48" spans="1:9" x14ac:dyDescent="0.2">
      <c r="A48" s="20"/>
      <c r="B48" s="20"/>
      <c r="E48" s="22"/>
      <c r="F48" s="22"/>
      <c r="G48" s="22"/>
      <c r="H48" s="22"/>
      <c r="I48" s="22"/>
    </row>
    <row r="49" spans="1:9" x14ac:dyDescent="0.2">
      <c r="A49" s="20"/>
      <c r="B49" s="20"/>
      <c r="H49" s="22"/>
      <c r="I49" s="22"/>
    </row>
    <row r="50" spans="1:9" x14ac:dyDescent="0.2">
      <c r="A50" s="20"/>
      <c r="B50" s="20"/>
      <c r="H50" s="22"/>
      <c r="I50" s="22"/>
    </row>
    <row r="51" spans="1:9" x14ac:dyDescent="0.2">
      <c r="A51" s="20"/>
      <c r="B51" s="20"/>
      <c r="H51" s="22"/>
      <c r="I51" s="22"/>
    </row>
    <row r="52" spans="1:9" x14ac:dyDescent="0.2">
      <c r="A52" s="20"/>
      <c r="B52" s="20"/>
      <c r="H52" s="22"/>
      <c r="I52" s="22"/>
    </row>
    <row r="53" spans="1:9" x14ac:dyDescent="0.2">
      <c r="A53" s="20"/>
      <c r="B53" s="20"/>
      <c r="H53" s="22"/>
      <c r="I53" s="22"/>
    </row>
    <row r="54" spans="1:9" x14ac:dyDescent="0.2">
      <c r="H54" s="22"/>
      <c r="I54" s="22"/>
    </row>
    <row r="55" spans="1:9" x14ac:dyDescent="0.2">
      <c r="H55" s="22"/>
      <c r="I55" s="22"/>
    </row>
  </sheetData>
  <mergeCells count="6">
    <mergeCell ref="H6:H8"/>
    <mergeCell ref="I6:I8"/>
    <mergeCell ref="A6:A8"/>
    <mergeCell ref="B6:B8"/>
    <mergeCell ref="C6:C8"/>
    <mergeCell ref="D6:G6"/>
  </mergeCells>
  <phoneticPr fontId="0" type="noConversion"/>
  <pageMargins left="0.78740157499999996" right="0.78740157499999996" top="0.74" bottom="0.56999999999999995" header="0.4921259845" footer="0.4921259845"/>
  <pageSetup paperSize="9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H29"/>
  <sheetViews>
    <sheetView workbookViewId="0">
      <selection activeCell="I26" sqref="I26"/>
    </sheetView>
  </sheetViews>
  <sheetFormatPr baseColWidth="10" defaultRowHeight="12.75" x14ac:dyDescent="0.2"/>
  <cols>
    <col min="1" max="1" width="6.85546875" customWidth="1"/>
    <col min="2" max="2" width="27.7109375" customWidth="1"/>
    <col min="3" max="3" width="12.7109375" customWidth="1"/>
    <col min="4" max="4" width="14.28515625" customWidth="1"/>
    <col min="5" max="5" width="13" customWidth="1"/>
    <col min="6" max="6" width="14.5703125" customWidth="1"/>
    <col min="7" max="7" width="11.85546875" bestFit="1" customWidth="1"/>
  </cols>
  <sheetData>
    <row r="1" spans="1:8" ht="20.25" x14ac:dyDescent="0.3">
      <c r="A1" s="4" t="s">
        <v>10</v>
      </c>
    </row>
    <row r="3" spans="1:8" x14ac:dyDescent="0.2">
      <c r="A3" s="12" t="s">
        <v>0</v>
      </c>
    </row>
    <row r="4" spans="1:8" x14ac:dyDescent="0.2">
      <c r="A4" s="12" t="s">
        <v>1</v>
      </c>
      <c r="B4" s="69"/>
    </row>
    <row r="5" spans="1:8" x14ac:dyDescent="0.2">
      <c r="A5" s="12" t="s">
        <v>45</v>
      </c>
    </row>
    <row r="6" spans="1:8" s="6" customFormat="1" ht="19.5" customHeight="1" thickBot="1" x14ac:dyDescent="0.25">
      <c r="B6" s="7" t="s">
        <v>11</v>
      </c>
      <c r="C6" s="8" t="s">
        <v>12</v>
      </c>
      <c r="D6" s="6" t="s">
        <v>13</v>
      </c>
      <c r="E6" s="6" t="s">
        <v>14</v>
      </c>
      <c r="F6" s="6" t="s">
        <v>55</v>
      </c>
    </row>
    <row r="7" spans="1:8" s="5" customFormat="1" ht="24.95" customHeight="1" thickBot="1" x14ac:dyDescent="0.25">
      <c r="B7" s="5" t="s">
        <v>15</v>
      </c>
      <c r="C7" s="70"/>
      <c r="D7" s="70"/>
      <c r="E7" s="70"/>
      <c r="F7" s="71"/>
      <c r="G7" s="46"/>
      <c r="H7" s="5" t="s">
        <v>16</v>
      </c>
    </row>
    <row r="8" spans="1:8" s="5" customFormat="1" ht="24.95" customHeight="1" thickBot="1" x14ac:dyDescent="0.25">
      <c r="B8" s="85" t="s">
        <v>114</v>
      </c>
      <c r="C8" s="86"/>
      <c r="D8" s="86"/>
      <c r="E8" s="86"/>
      <c r="F8" s="86"/>
      <c r="G8" s="87"/>
    </row>
    <row r="9" spans="1:8" s="5" customFormat="1" ht="24.95" customHeight="1" thickBot="1" x14ac:dyDescent="0.25">
      <c r="B9" s="85" t="s">
        <v>113</v>
      </c>
      <c r="C9" s="88"/>
      <c r="D9" s="88"/>
      <c r="E9" s="88"/>
      <c r="F9" s="89"/>
      <c r="G9" s="81"/>
      <c r="H9" s="5" t="s">
        <v>17</v>
      </c>
    </row>
    <row r="10" spans="1:8" ht="13.5" thickBot="1" x14ac:dyDescent="0.25">
      <c r="B10" s="5"/>
      <c r="C10" s="72"/>
      <c r="D10" s="72"/>
      <c r="E10" s="72"/>
    </row>
    <row r="11" spans="1:8" s="5" customFormat="1" ht="24.95" customHeight="1" thickBot="1" x14ac:dyDescent="0.25">
      <c r="C11" s="291"/>
      <c r="D11" s="291"/>
      <c r="E11" s="291"/>
      <c r="F11" s="291"/>
      <c r="G11" s="90"/>
      <c r="H11" s="9" t="s">
        <v>18</v>
      </c>
    </row>
    <row r="12" spans="1:8" x14ac:dyDescent="0.2">
      <c r="C12" s="36"/>
      <c r="D12" s="36"/>
      <c r="E12" s="36"/>
      <c r="F12" s="36"/>
    </row>
    <row r="13" spans="1:8" ht="24.95" customHeight="1" x14ac:dyDescent="0.2">
      <c r="B13" s="5" t="s">
        <v>19</v>
      </c>
      <c r="C13" s="292"/>
      <c r="D13" s="292"/>
      <c r="E13" s="292"/>
      <c r="F13" s="292"/>
    </row>
    <row r="14" spans="1:8" ht="24.95" customHeight="1" x14ac:dyDescent="0.2">
      <c r="B14" s="5" t="s">
        <v>20</v>
      </c>
      <c r="C14" s="292"/>
      <c r="D14" s="292"/>
      <c r="E14" s="292"/>
      <c r="F14" s="292"/>
    </row>
    <row r="15" spans="1:8" ht="24.95" customHeight="1" thickBot="1" x14ac:dyDescent="0.25">
      <c r="B15" s="5" t="s">
        <v>21</v>
      </c>
      <c r="C15" s="293"/>
      <c r="D15" s="292"/>
      <c r="E15" s="292"/>
      <c r="F15" s="294"/>
    </row>
    <row r="16" spans="1:8" ht="24.95" customHeight="1" thickBot="1" x14ac:dyDescent="0.25">
      <c r="B16" s="83" t="s">
        <v>111</v>
      </c>
      <c r="C16" s="295"/>
      <c r="D16" s="296"/>
      <c r="E16" s="295"/>
      <c r="F16" s="297"/>
    </row>
    <row r="17" spans="1:7" ht="13.5" thickBot="1" x14ac:dyDescent="0.25">
      <c r="C17" s="298"/>
      <c r="D17" s="298"/>
      <c r="E17" s="298"/>
      <c r="F17" s="298"/>
    </row>
    <row r="18" spans="1:7" s="5" customFormat="1" ht="24.95" customHeight="1" thickBot="1" x14ac:dyDescent="0.25">
      <c r="B18" s="84" t="s">
        <v>112</v>
      </c>
      <c r="C18" s="299"/>
      <c r="D18" s="300"/>
      <c r="E18" s="299"/>
      <c r="F18" s="291"/>
      <c r="G18" s="95"/>
    </row>
    <row r="19" spans="1:7" ht="13.5" thickBot="1" x14ac:dyDescent="0.25">
      <c r="B19" s="12"/>
      <c r="C19" s="77"/>
      <c r="D19" s="73"/>
      <c r="E19" s="73"/>
      <c r="F19" s="36"/>
      <c r="G19" s="74"/>
    </row>
    <row r="20" spans="1:7" s="5" customFormat="1" ht="24.95" customHeight="1" thickBot="1" x14ac:dyDescent="0.25">
      <c r="B20" s="5" t="s">
        <v>108</v>
      </c>
      <c r="C20" s="307"/>
      <c r="D20" s="307"/>
      <c r="E20" s="301"/>
      <c r="F20" s="307"/>
      <c r="G20" s="308"/>
    </row>
    <row r="21" spans="1:7" ht="13.5" thickBot="1" x14ac:dyDescent="0.25">
      <c r="C21" s="75"/>
      <c r="D21" s="75"/>
      <c r="E21" s="76"/>
      <c r="F21" s="77"/>
      <c r="G21" s="78"/>
    </row>
    <row r="22" spans="1:7" s="5" customFormat="1" ht="24.95" customHeight="1" thickBot="1" x14ac:dyDescent="0.25">
      <c r="B22" s="68" t="s">
        <v>109</v>
      </c>
      <c r="C22" s="305"/>
      <c r="D22" s="297"/>
      <c r="E22" s="302"/>
      <c r="F22" s="297"/>
      <c r="G22" s="306"/>
    </row>
    <row r="23" spans="1:7" x14ac:dyDescent="0.2">
      <c r="C23" s="75"/>
      <c r="D23" s="75"/>
      <c r="E23" s="76"/>
      <c r="F23" s="77"/>
      <c r="G23" s="78"/>
    </row>
    <row r="25" spans="1:7" s="5" customFormat="1" ht="27.75" customHeight="1" x14ac:dyDescent="0.2">
      <c r="A25" s="5" t="s">
        <v>53</v>
      </c>
      <c r="C25" s="37" t="s">
        <v>54</v>
      </c>
      <c r="D25" s="303" t="str">
        <f>IF(G11&gt;0,+(G20*1/G7)-1," ")</f>
        <v xml:space="preserve"> </v>
      </c>
      <c r="E25" s="68" t="s">
        <v>110</v>
      </c>
    </row>
    <row r="26" spans="1:7" ht="23.25" customHeight="1" x14ac:dyDescent="0.2">
      <c r="F26" s="68" t="s">
        <v>107</v>
      </c>
      <c r="G26" s="70" t="str">
        <f>+IF(G11&gt;0,G20*19/100,"")</f>
        <v/>
      </c>
    </row>
    <row r="27" spans="1:7" ht="13.5" thickBot="1" x14ac:dyDescent="0.25"/>
    <row r="28" spans="1:7" ht="26.25" customHeight="1" thickTop="1" thickBot="1" x14ac:dyDescent="0.25">
      <c r="E28" s="11" t="s">
        <v>23</v>
      </c>
      <c r="G28" s="304" t="str">
        <f>+IF(G11&gt;0,G20+G26,"")</f>
        <v/>
      </c>
    </row>
    <row r="29" spans="1:7" ht="13.5" thickTop="1" x14ac:dyDescent="0.2">
      <c r="G29" s="5"/>
    </row>
  </sheetData>
  <phoneticPr fontId="0" type="noConversion"/>
  <pageMargins left="0.78740157499999996" right="0.78740157499999996" top="0.49" bottom="0.32" header="0.41" footer="0.34"/>
  <pageSetup paperSize="9" orientation="landscape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64" r:id="rId4">
          <objectPr defaultSize="0" autoPict="0" r:id="rId5">
            <anchor moveWithCells="1">
              <from>
                <xdr:col>6</xdr:col>
                <xdr:colOff>85725</xdr:colOff>
                <xdr:row>15</xdr:row>
                <xdr:rowOff>0</xdr:rowOff>
              </from>
              <to>
                <xdr:col>8</xdr:col>
                <xdr:colOff>695325</xdr:colOff>
                <xdr:row>16</xdr:row>
                <xdr:rowOff>9525</xdr:rowOff>
              </to>
            </anchor>
          </objectPr>
        </oleObject>
      </mc:Choice>
      <mc:Fallback>
        <oleObject progId="Equation.3" shapeId="1064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8"/>
  <sheetViews>
    <sheetView zoomScale="120" zoomScaleNormal="120" workbookViewId="0">
      <selection activeCell="B5" sqref="B5"/>
    </sheetView>
  </sheetViews>
  <sheetFormatPr baseColWidth="10" defaultRowHeight="12.75" x14ac:dyDescent="0.2"/>
  <cols>
    <col min="1" max="1" width="5.140625" customWidth="1"/>
    <col min="2" max="2" width="32.28515625" customWidth="1"/>
    <col min="3" max="3" width="13.5703125" customWidth="1"/>
    <col min="4" max="4" width="17.5703125" bestFit="1" customWidth="1"/>
    <col min="5" max="5" width="13" customWidth="1"/>
    <col min="6" max="6" width="11.5703125" customWidth="1"/>
    <col min="7" max="7" width="16.7109375" customWidth="1"/>
    <col min="8" max="8" width="12.85546875" bestFit="1" customWidth="1"/>
  </cols>
  <sheetData>
    <row r="1" spans="1:7" ht="22.5" customHeight="1" x14ac:dyDescent="0.2">
      <c r="G1" s="174">
        <v>221</v>
      </c>
    </row>
    <row r="2" spans="1:7" ht="18" x14ac:dyDescent="0.2">
      <c r="D2" s="410" t="s">
        <v>273</v>
      </c>
      <c r="E2" s="410"/>
      <c r="F2" s="410"/>
      <c r="G2" s="410"/>
    </row>
    <row r="4" spans="1:7" x14ac:dyDescent="0.2">
      <c r="D4" s="411" t="s">
        <v>274</v>
      </c>
      <c r="E4" s="411"/>
      <c r="F4" s="411"/>
      <c r="G4" s="411"/>
    </row>
    <row r="5" spans="1:7" x14ac:dyDescent="0.2">
      <c r="D5" s="411" t="s">
        <v>275</v>
      </c>
      <c r="E5" s="411"/>
      <c r="F5" s="411"/>
      <c r="G5" s="411"/>
    </row>
    <row r="6" spans="1:7" x14ac:dyDescent="0.2">
      <c r="D6" s="412" t="s">
        <v>276</v>
      </c>
      <c r="E6" s="412"/>
      <c r="F6" s="412"/>
      <c r="G6" s="412"/>
    </row>
    <row r="7" spans="1:7" x14ac:dyDescent="0.2">
      <c r="D7" s="175"/>
      <c r="E7" s="175"/>
      <c r="F7" s="175"/>
      <c r="G7" s="175"/>
    </row>
    <row r="8" spans="1:7" s="48" customFormat="1" x14ac:dyDescent="0.2">
      <c r="A8" s="413" t="s">
        <v>277</v>
      </c>
      <c r="B8" s="414"/>
      <c r="C8" s="415"/>
      <c r="D8" s="416" t="s">
        <v>278</v>
      </c>
      <c r="E8" s="416"/>
      <c r="F8" s="416" t="s">
        <v>279</v>
      </c>
      <c r="G8" s="416"/>
    </row>
    <row r="9" spans="1:7" s="48" customFormat="1" ht="21.95" customHeight="1" x14ac:dyDescent="0.2">
      <c r="A9" s="417"/>
      <c r="B9" s="417"/>
      <c r="C9" s="417"/>
      <c r="D9" s="417"/>
      <c r="E9" s="417"/>
      <c r="F9" s="417"/>
      <c r="G9" s="417"/>
    </row>
    <row r="10" spans="1:7" s="17" customFormat="1" ht="21.95" customHeight="1" x14ac:dyDescent="0.2">
      <c r="A10" s="418" t="s">
        <v>280</v>
      </c>
      <c r="B10" s="418"/>
      <c r="C10" s="418"/>
      <c r="D10" s="419"/>
      <c r="E10" s="419"/>
      <c r="F10" s="419"/>
      <c r="G10" s="419"/>
    </row>
    <row r="11" spans="1:7" s="17" customFormat="1" ht="21.95" customHeight="1" x14ac:dyDescent="0.2">
      <c r="A11" s="418" t="s">
        <v>281</v>
      </c>
      <c r="B11" s="418"/>
      <c r="C11" s="418"/>
      <c r="D11" s="419"/>
      <c r="E11" s="419"/>
      <c r="F11" s="419"/>
      <c r="G11" s="419"/>
    </row>
    <row r="12" spans="1:7" s="48" customFormat="1" x14ac:dyDescent="0.2">
      <c r="D12" s="175"/>
      <c r="E12" s="175"/>
      <c r="F12" s="175"/>
      <c r="G12" s="175"/>
    </row>
    <row r="13" spans="1:7" s="48" customFormat="1" x14ac:dyDescent="0.2">
      <c r="D13" s="175"/>
      <c r="E13" s="175"/>
      <c r="F13" s="175"/>
      <c r="G13" s="175"/>
    </row>
    <row r="14" spans="1:7" ht="30" x14ac:dyDescent="0.25">
      <c r="A14" s="176" t="s">
        <v>70</v>
      </c>
      <c r="B14" s="420" t="s">
        <v>71</v>
      </c>
      <c r="C14" s="421"/>
      <c r="D14" s="421"/>
      <c r="E14" s="422"/>
      <c r="F14" s="177" t="s">
        <v>72</v>
      </c>
      <c r="G14" s="178" t="s">
        <v>73</v>
      </c>
    </row>
    <row r="15" spans="1:7" ht="27" customHeight="1" x14ac:dyDescent="0.2">
      <c r="A15" s="52" t="s">
        <v>74</v>
      </c>
      <c r="B15" s="423" t="s">
        <v>282</v>
      </c>
      <c r="C15" s="424"/>
      <c r="D15" s="424"/>
      <c r="E15" s="54"/>
      <c r="F15" s="3"/>
      <c r="G15" s="179"/>
    </row>
    <row r="16" spans="1:7" ht="27" customHeight="1" x14ac:dyDescent="0.2">
      <c r="A16" s="52" t="s">
        <v>75</v>
      </c>
      <c r="B16" s="423" t="s">
        <v>283</v>
      </c>
      <c r="C16" s="424"/>
      <c r="D16" s="424"/>
      <c r="E16" s="54"/>
      <c r="F16" s="179"/>
      <c r="G16" s="180"/>
    </row>
    <row r="17" spans="1:7" ht="27" customHeight="1" thickBot="1" x14ac:dyDescent="0.25">
      <c r="A17" s="52" t="s">
        <v>76</v>
      </c>
      <c r="B17" s="425" t="s">
        <v>284</v>
      </c>
      <c r="C17" s="426"/>
      <c r="D17" s="426"/>
      <c r="E17" s="56"/>
      <c r="F17" s="181"/>
      <c r="G17" s="182"/>
    </row>
    <row r="18" spans="1:7" ht="27" customHeight="1" thickBot="1" x14ac:dyDescent="0.25">
      <c r="A18" s="57" t="s">
        <v>77</v>
      </c>
      <c r="B18" s="427" t="s">
        <v>78</v>
      </c>
      <c r="C18" s="428"/>
      <c r="D18" s="428"/>
      <c r="E18" s="428"/>
      <c r="F18" s="429"/>
      <c r="G18" s="183"/>
    </row>
    <row r="19" spans="1:7" ht="27" customHeight="1" thickBot="1" x14ac:dyDescent="0.25">
      <c r="A19" s="52" t="s">
        <v>79</v>
      </c>
      <c r="B19" s="430" t="s">
        <v>80</v>
      </c>
      <c r="C19" s="431"/>
      <c r="D19" s="431"/>
      <c r="E19" s="58"/>
      <c r="F19" s="196"/>
      <c r="G19" s="184"/>
    </row>
    <row r="20" spans="1:7" ht="27" customHeight="1" thickBot="1" x14ac:dyDescent="0.25">
      <c r="A20" s="52" t="s">
        <v>81</v>
      </c>
      <c r="B20" s="427" t="s">
        <v>82</v>
      </c>
      <c r="C20" s="428"/>
      <c r="D20" s="428"/>
      <c r="E20" s="428"/>
      <c r="F20" s="432"/>
      <c r="G20" s="183"/>
    </row>
    <row r="22" spans="1:7" s="5" customFormat="1" ht="30" customHeight="1" x14ac:dyDescent="0.2">
      <c r="A22" s="185" t="s">
        <v>83</v>
      </c>
      <c r="B22" s="437" t="s">
        <v>285</v>
      </c>
      <c r="C22" s="437"/>
      <c r="D22" s="437"/>
      <c r="E22" s="437"/>
      <c r="F22" s="437"/>
      <c r="G22" s="437"/>
    </row>
    <row r="23" spans="1:7" ht="21" customHeight="1" x14ac:dyDescent="0.2">
      <c r="A23" s="433"/>
      <c r="B23" s="433"/>
      <c r="C23" s="434" t="s">
        <v>286</v>
      </c>
      <c r="D23" s="435"/>
      <c r="E23" s="435"/>
      <c r="F23" s="435"/>
      <c r="G23" s="436"/>
    </row>
    <row r="24" spans="1:7" ht="26.25" customHeight="1" x14ac:dyDescent="0.2">
      <c r="A24" s="433"/>
      <c r="B24" s="433"/>
      <c r="C24" s="186" t="s">
        <v>5</v>
      </c>
      <c r="D24" s="186" t="s">
        <v>6</v>
      </c>
      <c r="E24" s="186" t="s">
        <v>14</v>
      </c>
      <c r="F24" s="187" t="s">
        <v>287</v>
      </c>
      <c r="G24" s="16" t="s">
        <v>84</v>
      </c>
    </row>
    <row r="25" spans="1:7" ht="20.100000000000001" customHeight="1" x14ac:dyDescent="0.2">
      <c r="A25" s="33" t="s">
        <v>85</v>
      </c>
      <c r="B25" s="3" t="s">
        <v>86</v>
      </c>
      <c r="C25" s="197"/>
      <c r="D25" s="197"/>
      <c r="E25" s="197"/>
      <c r="F25" s="197"/>
      <c r="G25" s="197"/>
    </row>
    <row r="26" spans="1:7" ht="20.100000000000001" customHeight="1" x14ac:dyDescent="0.2">
      <c r="A26" s="33" t="s">
        <v>87</v>
      </c>
      <c r="B26" s="3" t="s">
        <v>379</v>
      </c>
      <c r="C26" s="194"/>
      <c r="D26" s="194"/>
      <c r="E26" s="194"/>
      <c r="F26" s="189"/>
      <c r="G26" s="188"/>
    </row>
    <row r="27" spans="1:7" ht="20.100000000000001" customHeight="1" x14ac:dyDescent="0.2">
      <c r="A27" s="33" t="s">
        <v>89</v>
      </c>
      <c r="B27" s="3" t="s">
        <v>378</v>
      </c>
      <c r="C27" s="189"/>
      <c r="D27" s="189"/>
      <c r="E27" s="189"/>
      <c r="F27" s="189"/>
      <c r="G27" s="188"/>
    </row>
    <row r="28" spans="1:7" ht="20.100000000000001" customHeight="1" x14ac:dyDescent="0.2">
      <c r="A28" s="286" t="s">
        <v>380</v>
      </c>
      <c r="B28" s="3" t="s">
        <v>383</v>
      </c>
      <c r="C28" s="288"/>
      <c r="D28" s="288"/>
      <c r="E28" s="288"/>
      <c r="F28" s="288"/>
      <c r="G28" s="289"/>
    </row>
    <row r="29" spans="1:7" ht="20.100000000000001" customHeight="1" x14ac:dyDescent="0.2">
      <c r="A29" s="286" t="s">
        <v>381</v>
      </c>
      <c r="B29" s="3" t="s">
        <v>384</v>
      </c>
      <c r="C29" s="189"/>
      <c r="D29" s="189"/>
      <c r="E29" s="189"/>
      <c r="F29" s="189"/>
      <c r="G29" s="188"/>
    </row>
    <row r="30" spans="1:7" ht="20.100000000000001" customHeight="1" thickBot="1" x14ac:dyDescent="0.25">
      <c r="A30" s="287" t="s">
        <v>382</v>
      </c>
      <c r="B30" s="44" t="s">
        <v>385</v>
      </c>
      <c r="C30" s="190"/>
      <c r="D30" s="190"/>
      <c r="E30" s="190"/>
      <c r="F30" s="190"/>
      <c r="G30" s="191"/>
    </row>
    <row r="31" spans="1:7" ht="24.75" customHeight="1" x14ac:dyDescent="0.2">
      <c r="A31" s="61" t="s">
        <v>91</v>
      </c>
      <c r="B31" s="10" t="s">
        <v>92</v>
      </c>
      <c r="C31" s="195"/>
      <c r="D31" s="195"/>
      <c r="E31" s="195"/>
      <c r="F31" s="82"/>
      <c r="G31" s="82"/>
    </row>
    <row r="34" spans="1:9" s="5" customFormat="1" ht="30" customHeight="1" x14ac:dyDescent="0.2">
      <c r="A34" s="185" t="s">
        <v>93</v>
      </c>
      <c r="B34" s="437" t="s">
        <v>94</v>
      </c>
      <c r="C34" s="437"/>
      <c r="D34" s="437"/>
      <c r="E34" s="437"/>
      <c r="F34" s="437"/>
      <c r="G34" s="437"/>
    </row>
    <row r="35" spans="1:9" x14ac:dyDescent="0.2">
      <c r="A35" s="433"/>
      <c r="B35" s="433"/>
      <c r="C35" s="439" t="s">
        <v>288</v>
      </c>
      <c r="D35" s="439"/>
      <c r="E35" s="440" t="s">
        <v>289</v>
      </c>
      <c r="F35" s="441"/>
      <c r="G35" s="439" t="s">
        <v>290</v>
      </c>
    </row>
    <row r="36" spans="1:9" x14ac:dyDescent="0.2">
      <c r="A36" s="433"/>
      <c r="B36" s="433"/>
      <c r="C36" s="439"/>
      <c r="D36" s="439"/>
      <c r="E36" s="442"/>
      <c r="F36" s="443"/>
      <c r="G36" s="439"/>
    </row>
    <row r="37" spans="1:9" x14ac:dyDescent="0.2">
      <c r="A37" s="433"/>
      <c r="B37" s="433"/>
      <c r="C37" s="439"/>
      <c r="D37" s="439"/>
      <c r="E37" s="442"/>
      <c r="F37" s="443"/>
      <c r="G37" s="439"/>
    </row>
    <row r="38" spans="1:9" x14ac:dyDescent="0.2">
      <c r="A38" s="433"/>
      <c r="B38" s="433"/>
      <c r="C38" s="439"/>
      <c r="D38" s="439"/>
      <c r="E38" s="444"/>
      <c r="F38" s="445"/>
      <c r="G38" s="439"/>
    </row>
    <row r="39" spans="1:9" ht="27" customHeight="1" x14ac:dyDescent="0.2">
      <c r="A39" s="446" t="s">
        <v>95</v>
      </c>
      <c r="B39" s="427" t="s">
        <v>291</v>
      </c>
      <c r="C39" s="448"/>
      <c r="D39" s="448"/>
      <c r="E39" s="448"/>
      <c r="F39" s="449"/>
      <c r="G39" s="450"/>
      <c r="H39" s="62"/>
    </row>
    <row r="40" spans="1:9" ht="21.75" customHeight="1" x14ac:dyDescent="0.2">
      <c r="A40" s="447"/>
      <c r="B40" s="290"/>
      <c r="C40" s="452"/>
      <c r="D40" s="453"/>
      <c r="E40" s="453"/>
      <c r="F40" s="454"/>
      <c r="G40" s="451"/>
      <c r="H40" s="62"/>
    </row>
    <row r="41" spans="1:9" ht="24" x14ac:dyDescent="0.2">
      <c r="A41" s="52" t="s">
        <v>96</v>
      </c>
      <c r="B41" s="53" t="s">
        <v>292</v>
      </c>
      <c r="C41" s="455"/>
      <c r="D41" s="455"/>
      <c r="E41" s="438"/>
      <c r="F41" s="438"/>
      <c r="G41" s="55"/>
      <c r="H41" s="47"/>
      <c r="I41" s="59"/>
    </row>
    <row r="42" spans="1:9" ht="22.5" x14ac:dyDescent="0.2">
      <c r="A42" s="52" t="s">
        <v>97</v>
      </c>
      <c r="B42" s="192" t="s">
        <v>293</v>
      </c>
      <c r="C42" s="456"/>
      <c r="D42" s="457"/>
      <c r="E42" s="438"/>
      <c r="F42" s="438"/>
      <c r="G42" s="63"/>
      <c r="H42" s="47"/>
    </row>
    <row r="43" spans="1:9" ht="24" x14ac:dyDescent="0.2">
      <c r="A43" s="52" t="s">
        <v>98</v>
      </c>
      <c r="B43" s="53" t="s">
        <v>294</v>
      </c>
      <c r="C43" s="455"/>
      <c r="D43" s="455"/>
      <c r="E43" s="438"/>
      <c r="F43" s="438"/>
      <c r="G43" s="63"/>
      <c r="H43" s="59"/>
    </row>
    <row r="44" spans="1:9" ht="20.25" customHeight="1" thickBot="1" x14ac:dyDescent="0.25">
      <c r="A44" s="52" t="s">
        <v>99</v>
      </c>
      <c r="B44" s="193" t="s">
        <v>295</v>
      </c>
      <c r="C44" s="455"/>
      <c r="D44" s="455"/>
      <c r="E44" s="458"/>
      <c r="F44" s="433"/>
      <c r="G44" s="63"/>
      <c r="H44" s="59"/>
    </row>
    <row r="45" spans="1:9" ht="28.5" customHeight="1" thickBot="1" x14ac:dyDescent="0.3">
      <c r="A45" s="459" t="s">
        <v>100</v>
      </c>
      <c r="B45" s="459"/>
      <c r="C45" s="459"/>
      <c r="D45" s="459"/>
      <c r="E45" s="459"/>
      <c r="F45" s="460"/>
      <c r="G45" s="64"/>
      <c r="H45" s="59"/>
    </row>
    <row r="47" spans="1:9" x14ac:dyDescent="0.2">
      <c r="G47" s="47"/>
    </row>
    <row r="48" spans="1:9" x14ac:dyDescent="0.2">
      <c r="G48" s="47"/>
    </row>
  </sheetData>
  <mergeCells count="44">
    <mergeCell ref="C43:D43"/>
    <mergeCell ref="E43:F43"/>
    <mergeCell ref="C44:D44"/>
    <mergeCell ref="E44:F44"/>
    <mergeCell ref="A45:F45"/>
    <mergeCell ref="E42:F42"/>
    <mergeCell ref="B34:G34"/>
    <mergeCell ref="A35:A38"/>
    <mergeCell ref="B35:B38"/>
    <mergeCell ref="C35:D38"/>
    <mergeCell ref="E35:F38"/>
    <mergeCell ref="G35:G38"/>
    <mergeCell ref="A39:A40"/>
    <mergeCell ref="B39:F39"/>
    <mergeCell ref="G39:G40"/>
    <mergeCell ref="C40:F40"/>
    <mergeCell ref="C41:D41"/>
    <mergeCell ref="E41:F41"/>
    <mergeCell ref="C42:D42"/>
    <mergeCell ref="B17:D17"/>
    <mergeCell ref="B18:F18"/>
    <mergeCell ref="B19:D19"/>
    <mergeCell ref="B20:F20"/>
    <mergeCell ref="A23:A24"/>
    <mergeCell ref="B23:B24"/>
    <mergeCell ref="C23:G23"/>
    <mergeCell ref="B22:G22"/>
    <mergeCell ref="A11:C11"/>
    <mergeCell ref="D11:G11"/>
    <mergeCell ref="B14:E14"/>
    <mergeCell ref="B15:D15"/>
    <mergeCell ref="B16:D16"/>
    <mergeCell ref="A9:C9"/>
    <mergeCell ref="D9:E9"/>
    <mergeCell ref="F9:G9"/>
    <mergeCell ref="A10:C10"/>
    <mergeCell ref="D10:G10"/>
    <mergeCell ref="D2:G2"/>
    <mergeCell ref="D4:G4"/>
    <mergeCell ref="D5:G5"/>
    <mergeCell ref="D6:G6"/>
    <mergeCell ref="A8:C8"/>
    <mergeCell ref="D8:E8"/>
    <mergeCell ref="F8:G8"/>
  </mergeCells>
  <phoneticPr fontId="0" type="noConversion"/>
  <pageMargins left="0.7" right="0.7" top="0.78740157499999996" bottom="0.78740157499999996" header="0.3" footer="0.3"/>
  <pageSetup paperSize="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5"/>
  <sheetViews>
    <sheetView topLeftCell="A9" zoomScale="120" zoomScaleNormal="120" workbookViewId="0">
      <selection activeCell="H12" sqref="H12"/>
    </sheetView>
  </sheetViews>
  <sheetFormatPr baseColWidth="10" defaultRowHeight="12.75" x14ac:dyDescent="0.2"/>
  <cols>
    <col min="1" max="1" width="5.140625" customWidth="1"/>
    <col min="2" max="2" width="32.28515625" customWidth="1"/>
    <col min="3" max="3" width="13.5703125" customWidth="1"/>
    <col min="4" max="4" width="17.5703125" bestFit="1" customWidth="1"/>
    <col min="5" max="5" width="13" customWidth="1"/>
    <col min="6" max="6" width="11.5703125" customWidth="1"/>
    <col min="7" max="7" width="16.7109375" customWidth="1"/>
    <col min="8" max="8" width="12.85546875" bestFit="1" customWidth="1"/>
  </cols>
  <sheetData>
    <row r="1" spans="1:7" ht="22.5" customHeight="1" x14ac:dyDescent="0.2">
      <c r="A1" s="461" t="s">
        <v>318</v>
      </c>
      <c r="B1" s="461"/>
      <c r="C1" s="461"/>
      <c r="G1" s="174">
        <v>221</v>
      </c>
    </row>
    <row r="2" spans="1:7" ht="18" x14ac:dyDescent="0.2">
      <c r="A2" s="461"/>
      <c r="B2" s="461"/>
      <c r="C2" s="461"/>
      <c r="D2" s="410" t="s">
        <v>273</v>
      </c>
      <c r="E2" s="410"/>
      <c r="F2" s="410"/>
      <c r="G2" s="410"/>
    </row>
    <row r="4" spans="1:7" x14ac:dyDescent="0.2">
      <c r="D4" s="411" t="s">
        <v>274</v>
      </c>
      <c r="E4" s="411"/>
      <c r="F4" s="411"/>
      <c r="G4" s="411"/>
    </row>
    <row r="5" spans="1:7" x14ac:dyDescent="0.2">
      <c r="D5" s="411" t="s">
        <v>275</v>
      </c>
      <c r="E5" s="411"/>
      <c r="F5" s="411"/>
      <c r="G5" s="411"/>
    </row>
    <row r="6" spans="1:7" x14ac:dyDescent="0.2">
      <c r="D6" s="412" t="s">
        <v>276</v>
      </c>
      <c r="E6" s="412"/>
      <c r="F6" s="412"/>
      <c r="G6" s="412"/>
    </row>
    <row r="7" spans="1:7" x14ac:dyDescent="0.2">
      <c r="D7" s="175"/>
      <c r="E7" s="175"/>
      <c r="F7" s="175"/>
      <c r="G7" s="175"/>
    </row>
    <row r="8" spans="1:7" s="48" customFormat="1" x14ac:dyDescent="0.2">
      <c r="A8" s="413" t="s">
        <v>277</v>
      </c>
      <c r="B8" s="414"/>
      <c r="C8" s="415"/>
      <c r="D8" s="416" t="s">
        <v>278</v>
      </c>
      <c r="E8" s="416"/>
      <c r="F8" s="416" t="s">
        <v>279</v>
      </c>
      <c r="G8" s="416"/>
    </row>
    <row r="9" spans="1:7" s="48" customFormat="1" ht="21.95" customHeight="1" x14ac:dyDescent="0.2">
      <c r="A9" s="417" t="s">
        <v>319</v>
      </c>
      <c r="B9" s="417"/>
      <c r="C9" s="417"/>
      <c r="D9" s="417">
        <v>4711</v>
      </c>
      <c r="E9" s="417"/>
      <c r="F9" s="462">
        <f ca="1">+TODAY()</f>
        <v>44275</v>
      </c>
      <c r="G9" s="417"/>
    </row>
    <row r="10" spans="1:7" s="17" customFormat="1" ht="21.95" customHeight="1" x14ac:dyDescent="0.2">
      <c r="A10" s="418" t="s">
        <v>280</v>
      </c>
      <c r="B10" s="418"/>
      <c r="C10" s="418"/>
      <c r="D10" s="419" t="s">
        <v>320</v>
      </c>
      <c r="E10" s="419"/>
      <c r="F10" s="419"/>
      <c r="G10" s="419"/>
    </row>
    <row r="11" spans="1:7" s="17" customFormat="1" ht="21.95" customHeight="1" x14ac:dyDescent="0.2">
      <c r="A11" s="418" t="s">
        <v>281</v>
      </c>
      <c r="B11" s="418"/>
      <c r="C11" s="418"/>
      <c r="D11" s="419" t="s">
        <v>321</v>
      </c>
      <c r="E11" s="419"/>
      <c r="F11" s="419"/>
      <c r="G11" s="419"/>
    </row>
    <row r="12" spans="1:7" s="48" customFormat="1" x14ac:dyDescent="0.2">
      <c r="D12" s="175"/>
      <c r="E12" s="175"/>
      <c r="F12" s="175"/>
      <c r="G12" s="175"/>
    </row>
    <row r="13" spans="1:7" s="48" customFormat="1" x14ac:dyDescent="0.2">
      <c r="D13" s="175"/>
      <c r="E13" s="175"/>
      <c r="F13" s="175"/>
      <c r="G13" s="175"/>
    </row>
    <row r="14" spans="1:7" ht="30" x14ac:dyDescent="0.25">
      <c r="A14" s="176" t="s">
        <v>70</v>
      </c>
      <c r="B14" s="420" t="s">
        <v>71</v>
      </c>
      <c r="C14" s="421"/>
      <c r="D14" s="421"/>
      <c r="E14" s="422"/>
      <c r="F14" s="177" t="s">
        <v>72</v>
      </c>
      <c r="G14" s="178" t="s">
        <v>73</v>
      </c>
    </row>
    <row r="15" spans="1:7" ht="27" customHeight="1" x14ac:dyDescent="0.2">
      <c r="A15" s="52" t="s">
        <v>74</v>
      </c>
      <c r="B15" s="423" t="s">
        <v>282</v>
      </c>
      <c r="C15" s="424"/>
      <c r="D15" s="424"/>
      <c r="E15" s="54"/>
      <c r="F15" s="3"/>
      <c r="G15" s="207">
        <v>13.93</v>
      </c>
    </row>
    <row r="16" spans="1:7" ht="27" customHeight="1" x14ac:dyDescent="0.2">
      <c r="A16" s="52" t="s">
        <v>75</v>
      </c>
      <c r="B16" s="423" t="s">
        <v>283</v>
      </c>
      <c r="C16" s="424"/>
      <c r="D16" s="424"/>
      <c r="E16" s="54"/>
      <c r="F16" s="207">
        <v>71.760000000000005</v>
      </c>
      <c r="G16" s="180">
        <f>+F16*G15/100</f>
        <v>10</v>
      </c>
    </row>
    <row r="17" spans="1:7" ht="27" customHeight="1" thickBot="1" x14ac:dyDescent="0.25">
      <c r="A17" s="52" t="s">
        <v>76</v>
      </c>
      <c r="B17" s="425" t="s">
        <v>284</v>
      </c>
      <c r="C17" s="426"/>
      <c r="D17" s="426"/>
      <c r="E17" s="56"/>
      <c r="F17" s="181">
        <f>+G17*100/G15</f>
        <v>20.67</v>
      </c>
      <c r="G17" s="208">
        <v>2.88</v>
      </c>
    </row>
    <row r="18" spans="1:7" ht="27" customHeight="1" thickBot="1" x14ac:dyDescent="0.25">
      <c r="A18" s="57" t="s">
        <v>77</v>
      </c>
      <c r="B18" s="427" t="s">
        <v>78</v>
      </c>
      <c r="C18" s="428"/>
      <c r="D18" s="428"/>
      <c r="E18" s="428"/>
      <c r="F18" s="429"/>
      <c r="G18" s="183">
        <f>+G17+G16+G15</f>
        <v>26.81</v>
      </c>
    </row>
    <row r="19" spans="1:7" ht="27" customHeight="1" thickBot="1" x14ac:dyDescent="0.25">
      <c r="A19" s="52" t="s">
        <v>79</v>
      </c>
      <c r="B19" s="430" t="s">
        <v>80</v>
      </c>
      <c r="C19" s="431"/>
      <c r="D19" s="431"/>
      <c r="E19" s="58"/>
      <c r="F19" s="209">
        <f>+C28</f>
        <v>83.02</v>
      </c>
      <c r="G19" s="184">
        <f>+F19*G18/100</f>
        <v>22.26</v>
      </c>
    </row>
    <row r="20" spans="1:7" ht="27" customHeight="1" thickBot="1" x14ac:dyDescent="0.25">
      <c r="A20" s="52" t="s">
        <v>81</v>
      </c>
      <c r="B20" s="427" t="s">
        <v>82</v>
      </c>
      <c r="C20" s="428"/>
      <c r="D20" s="428"/>
      <c r="E20" s="428"/>
      <c r="F20" s="432"/>
      <c r="G20" s="183">
        <f>+G19+G18</f>
        <v>49.07</v>
      </c>
    </row>
    <row r="22" spans="1:7" s="5" customFormat="1" ht="30" customHeight="1" x14ac:dyDescent="0.2">
      <c r="A22" s="185" t="s">
        <v>83</v>
      </c>
      <c r="B22" s="437" t="s">
        <v>285</v>
      </c>
      <c r="C22" s="437"/>
      <c r="D22" s="437"/>
      <c r="E22" s="437"/>
      <c r="F22" s="437"/>
      <c r="G22" s="437"/>
    </row>
    <row r="23" spans="1:7" ht="21" customHeight="1" x14ac:dyDescent="0.2">
      <c r="A23" s="433"/>
      <c r="B23" s="433"/>
      <c r="C23" s="434" t="s">
        <v>286</v>
      </c>
      <c r="D23" s="435"/>
      <c r="E23" s="435"/>
      <c r="F23" s="435"/>
      <c r="G23" s="436"/>
    </row>
    <row r="24" spans="1:7" ht="26.25" customHeight="1" x14ac:dyDescent="0.2">
      <c r="A24" s="433"/>
      <c r="B24" s="433"/>
      <c r="C24" s="186" t="s">
        <v>5</v>
      </c>
      <c r="D24" s="186" t="s">
        <v>6</v>
      </c>
      <c r="E24" s="186" t="s">
        <v>14</v>
      </c>
      <c r="F24" s="187" t="s">
        <v>287</v>
      </c>
      <c r="G24" s="16" t="s">
        <v>84</v>
      </c>
    </row>
    <row r="25" spans="1:7" ht="20.100000000000001" customHeight="1" x14ac:dyDescent="0.2">
      <c r="A25" s="33" t="s">
        <v>85</v>
      </c>
      <c r="B25" s="3" t="s">
        <v>86</v>
      </c>
      <c r="C25" s="463">
        <v>78.02</v>
      </c>
      <c r="D25" s="188"/>
      <c r="E25" s="188"/>
      <c r="F25" s="189"/>
      <c r="G25" s="188"/>
    </row>
    <row r="26" spans="1:7" ht="20.100000000000001" customHeight="1" x14ac:dyDescent="0.2">
      <c r="A26" s="33" t="s">
        <v>87</v>
      </c>
      <c r="B26" s="3" t="s">
        <v>88</v>
      </c>
      <c r="C26" s="464"/>
      <c r="D26" s="188"/>
      <c r="E26" s="188"/>
      <c r="F26" s="189"/>
      <c r="G26" s="188"/>
    </row>
    <row r="27" spans="1:7" ht="20.100000000000001" customHeight="1" thickBot="1" x14ac:dyDescent="0.25">
      <c r="A27" s="60" t="s">
        <v>89</v>
      </c>
      <c r="B27" s="44" t="s">
        <v>90</v>
      </c>
      <c r="C27" s="210">
        <v>5</v>
      </c>
      <c r="D27" s="211">
        <v>8</v>
      </c>
      <c r="E27" s="210"/>
      <c r="F27" s="190"/>
      <c r="G27" s="211">
        <v>5</v>
      </c>
    </row>
    <row r="28" spans="1:7" ht="24.75" customHeight="1" x14ac:dyDescent="0.2">
      <c r="A28" s="61" t="s">
        <v>91</v>
      </c>
      <c r="B28" s="10" t="s">
        <v>92</v>
      </c>
      <c r="C28" s="212">
        <f>SUM(C25:C27)</f>
        <v>83.02</v>
      </c>
      <c r="D28" s="82">
        <f>SUM(D27)</f>
        <v>8</v>
      </c>
      <c r="E28" s="82">
        <f>+E27</f>
        <v>0</v>
      </c>
      <c r="F28" s="82"/>
      <c r="G28" s="82">
        <f>+G27</f>
        <v>5</v>
      </c>
    </row>
    <row r="31" spans="1:7" s="5" customFormat="1" ht="30" customHeight="1" x14ac:dyDescent="0.2">
      <c r="A31" s="185" t="s">
        <v>93</v>
      </c>
      <c r="B31" s="437" t="s">
        <v>94</v>
      </c>
      <c r="C31" s="437"/>
      <c r="D31" s="437"/>
      <c r="E31" s="437"/>
      <c r="F31" s="437"/>
      <c r="G31" s="437"/>
    </row>
    <row r="32" spans="1:7" x14ac:dyDescent="0.2">
      <c r="A32" s="433"/>
      <c r="B32" s="433"/>
      <c r="C32" s="439" t="s">
        <v>288</v>
      </c>
      <c r="D32" s="439"/>
      <c r="E32" s="439" t="s">
        <v>289</v>
      </c>
      <c r="F32" s="439"/>
      <c r="G32" s="439" t="s">
        <v>290</v>
      </c>
    </row>
    <row r="33" spans="1:9" x14ac:dyDescent="0.2">
      <c r="A33" s="433"/>
      <c r="B33" s="433"/>
      <c r="C33" s="439"/>
      <c r="D33" s="439"/>
      <c r="E33" s="439"/>
      <c r="F33" s="439"/>
      <c r="G33" s="439"/>
    </row>
    <row r="34" spans="1:9" x14ac:dyDescent="0.2">
      <c r="A34" s="433"/>
      <c r="B34" s="433"/>
      <c r="C34" s="439"/>
      <c r="D34" s="439"/>
      <c r="E34" s="439"/>
      <c r="F34" s="439"/>
      <c r="G34" s="439"/>
    </row>
    <row r="35" spans="1:9" x14ac:dyDescent="0.2">
      <c r="A35" s="433"/>
      <c r="B35" s="433"/>
      <c r="C35" s="439"/>
      <c r="D35" s="439"/>
      <c r="E35" s="439"/>
      <c r="F35" s="439"/>
      <c r="G35" s="439"/>
    </row>
    <row r="36" spans="1:9" ht="27" customHeight="1" x14ac:dyDescent="0.2">
      <c r="A36" s="446" t="s">
        <v>95</v>
      </c>
      <c r="B36" s="427" t="s">
        <v>291</v>
      </c>
      <c r="C36" s="448"/>
      <c r="D36" s="448"/>
      <c r="E36" s="448"/>
      <c r="F36" s="449"/>
      <c r="G36" s="450">
        <f>+C37*B37</f>
        <v>9509.77</v>
      </c>
      <c r="H36" s="62"/>
    </row>
    <row r="37" spans="1:9" ht="21.75" customHeight="1" x14ac:dyDescent="0.2">
      <c r="A37" s="447"/>
      <c r="B37" s="213">
        <v>193.8</v>
      </c>
      <c r="C37" s="465">
        <f>+G20</f>
        <v>49.07</v>
      </c>
      <c r="D37" s="466"/>
      <c r="E37" s="466"/>
      <c r="F37" s="467"/>
      <c r="G37" s="451"/>
      <c r="H37" s="62"/>
    </row>
    <row r="38" spans="1:9" ht="24" x14ac:dyDescent="0.2">
      <c r="A38" s="52" t="s">
        <v>96</v>
      </c>
      <c r="B38" s="53" t="s">
        <v>292</v>
      </c>
      <c r="C38" s="468">
        <v>3052.03</v>
      </c>
      <c r="D38" s="468"/>
      <c r="E38" s="438">
        <f>+D28</f>
        <v>8</v>
      </c>
      <c r="F38" s="438"/>
      <c r="G38" s="55">
        <f>+E38*C38/100+C38</f>
        <v>3296.19</v>
      </c>
      <c r="H38" s="47"/>
      <c r="I38" s="59"/>
    </row>
    <row r="39" spans="1:9" ht="24" x14ac:dyDescent="0.2">
      <c r="A39" s="52" t="s">
        <v>97</v>
      </c>
      <c r="B39" s="192" t="s">
        <v>322</v>
      </c>
      <c r="C39" s="469">
        <v>160</v>
      </c>
      <c r="D39" s="470"/>
      <c r="E39" s="438"/>
      <c r="F39" s="438"/>
      <c r="G39" s="63">
        <f>+E39*C39/100+C39</f>
        <v>160</v>
      </c>
      <c r="H39" s="47"/>
    </row>
    <row r="40" spans="1:9" ht="24" x14ac:dyDescent="0.2">
      <c r="A40" s="52" t="s">
        <v>98</v>
      </c>
      <c r="B40" s="53" t="s">
        <v>294</v>
      </c>
      <c r="C40" s="455"/>
      <c r="D40" s="455"/>
      <c r="E40" s="438"/>
      <c r="F40" s="438"/>
      <c r="G40" s="63"/>
      <c r="H40" s="59"/>
    </row>
    <row r="41" spans="1:9" ht="20.25" customHeight="1" thickBot="1" x14ac:dyDescent="0.25">
      <c r="A41" s="52" t="s">
        <v>99</v>
      </c>
      <c r="B41" s="193" t="s">
        <v>323</v>
      </c>
      <c r="C41" s="468">
        <v>2345.9699999999998</v>
      </c>
      <c r="D41" s="468"/>
      <c r="E41" s="458">
        <f>+G28</f>
        <v>5</v>
      </c>
      <c r="F41" s="433"/>
      <c r="G41" s="63">
        <f>+E41*C41/100+C41</f>
        <v>2463.27</v>
      </c>
      <c r="H41" s="59"/>
    </row>
    <row r="42" spans="1:9" ht="28.5" customHeight="1" thickBot="1" x14ac:dyDescent="0.3">
      <c r="A42" s="459" t="s">
        <v>100</v>
      </c>
      <c r="B42" s="459"/>
      <c r="C42" s="459"/>
      <c r="D42" s="459"/>
      <c r="E42" s="459"/>
      <c r="F42" s="460"/>
      <c r="G42" s="64">
        <f>+G41+G40+G39+G38+G36</f>
        <v>15429.23</v>
      </c>
      <c r="H42" s="59"/>
    </row>
    <row r="44" spans="1:9" x14ac:dyDescent="0.2">
      <c r="G44" s="47"/>
    </row>
    <row r="45" spans="1:9" x14ac:dyDescent="0.2">
      <c r="G45" s="47"/>
    </row>
  </sheetData>
  <sheetProtection sheet="1"/>
  <mergeCells count="46">
    <mergeCell ref="A42:F42"/>
    <mergeCell ref="C39:D39"/>
    <mergeCell ref="E39:F39"/>
    <mergeCell ref="C40:D40"/>
    <mergeCell ref="E40:F40"/>
    <mergeCell ref="C41:D41"/>
    <mergeCell ref="E41:F41"/>
    <mergeCell ref="C38:D38"/>
    <mergeCell ref="E38:F38"/>
    <mergeCell ref="A32:A35"/>
    <mergeCell ref="B32:B35"/>
    <mergeCell ref="C32:D35"/>
    <mergeCell ref="C25:C26"/>
    <mergeCell ref="G32:G35"/>
    <mergeCell ref="A36:A37"/>
    <mergeCell ref="B36:F36"/>
    <mergeCell ref="G36:G37"/>
    <mergeCell ref="C37:F37"/>
    <mergeCell ref="B18:F18"/>
    <mergeCell ref="B19:D19"/>
    <mergeCell ref="B20:F20"/>
    <mergeCell ref="B22:G22"/>
    <mergeCell ref="A23:A24"/>
    <mergeCell ref="B23:B24"/>
    <mergeCell ref="C23:G23"/>
    <mergeCell ref="F9:G9"/>
    <mergeCell ref="B14:E14"/>
    <mergeCell ref="B15:D15"/>
    <mergeCell ref="B16:D16"/>
    <mergeCell ref="B17:D17"/>
    <mergeCell ref="A1:C2"/>
    <mergeCell ref="D2:G2"/>
    <mergeCell ref="D4:G4"/>
    <mergeCell ref="D5:G5"/>
    <mergeCell ref="E32:F35"/>
    <mergeCell ref="B31:G31"/>
    <mergeCell ref="A10:C10"/>
    <mergeCell ref="D10:G10"/>
    <mergeCell ref="A11:C11"/>
    <mergeCell ref="D11:G11"/>
    <mergeCell ref="D6:G6"/>
    <mergeCell ref="A8:C8"/>
    <mergeCell ref="D8:E8"/>
    <mergeCell ref="F8:G8"/>
    <mergeCell ref="A9:C9"/>
    <mergeCell ref="D9:E9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1"/>
  <sheetViews>
    <sheetView workbookViewId="0">
      <selection activeCell="K17" sqref="K17"/>
    </sheetView>
  </sheetViews>
  <sheetFormatPr baseColWidth="10" defaultRowHeight="12.75" x14ac:dyDescent="0.2"/>
  <cols>
    <col min="1" max="1" width="7.28515625" customWidth="1"/>
    <col min="2" max="2" width="22.7109375" customWidth="1"/>
    <col min="7" max="7" width="14.42578125" customWidth="1"/>
  </cols>
  <sheetData>
    <row r="1" spans="1:7" ht="15.75" x14ac:dyDescent="0.25">
      <c r="A1" s="26" t="s">
        <v>52</v>
      </c>
      <c r="C1" s="27"/>
      <c r="D1" s="27"/>
      <c r="E1" s="27"/>
      <c r="F1" s="28"/>
    </row>
    <row r="3" spans="1:7" x14ac:dyDescent="0.2">
      <c r="A3" t="s">
        <v>0</v>
      </c>
      <c r="B3" s="18"/>
      <c r="C3" s="27"/>
      <c r="D3" s="27"/>
      <c r="E3" s="27"/>
      <c r="F3" s="28"/>
    </row>
    <row r="4" spans="1:7" x14ac:dyDescent="0.2">
      <c r="A4" t="s">
        <v>1</v>
      </c>
      <c r="B4" s="18"/>
      <c r="C4" s="27"/>
      <c r="D4" s="27"/>
      <c r="E4" s="27"/>
      <c r="F4" s="28"/>
    </row>
    <row r="5" spans="1:7" x14ac:dyDescent="0.2">
      <c r="A5" t="s">
        <v>45</v>
      </c>
      <c r="B5" s="18"/>
      <c r="C5" s="27"/>
      <c r="D5" s="27"/>
      <c r="E5" s="27"/>
      <c r="F5" s="28"/>
    </row>
    <row r="7" spans="1:7" ht="23.25" customHeight="1" x14ac:dyDescent="0.2">
      <c r="A7" s="16" t="s">
        <v>46</v>
      </c>
      <c r="B7" s="16" t="s">
        <v>47</v>
      </c>
      <c r="C7" s="29" t="s">
        <v>48</v>
      </c>
      <c r="D7" s="29" t="s">
        <v>49</v>
      </c>
      <c r="E7" s="29" t="s">
        <v>50</v>
      </c>
      <c r="F7" s="30" t="s">
        <v>26</v>
      </c>
      <c r="G7" s="16" t="s">
        <v>51</v>
      </c>
    </row>
    <row r="8" spans="1:7" ht="24.95" customHeight="1" x14ac:dyDescent="0.2">
      <c r="A8" s="31"/>
      <c r="B8" s="3"/>
      <c r="C8" s="32"/>
      <c r="D8" s="32"/>
      <c r="E8" s="32"/>
      <c r="F8" s="19"/>
      <c r="G8" s="3"/>
    </row>
    <row r="9" spans="1:7" ht="24.95" customHeight="1" x14ac:dyDescent="0.2">
      <c r="A9" s="31"/>
      <c r="B9" s="33"/>
      <c r="C9" s="32"/>
      <c r="D9" s="32"/>
      <c r="E9" s="32"/>
      <c r="F9" s="19"/>
      <c r="G9" s="34"/>
    </row>
    <row r="10" spans="1:7" ht="24.95" customHeight="1" x14ac:dyDescent="0.2">
      <c r="A10" s="31"/>
      <c r="B10" s="33"/>
      <c r="C10" s="32"/>
      <c r="D10" s="32"/>
      <c r="E10" s="32"/>
      <c r="F10" s="19"/>
      <c r="G10" s="34"/>
    </row>
    <row r="11" spans="1:7" ht="24.95" customHeight="1" x14ac:dyDescent="0.2">
      <c r="A11" s="31"/>
      <c r="B11" s="33"/>
      <c r="C11" s="32"/>
      <c r="D11" s="32"/>
      <c r="E11" s="32"/>
      <c r="F11" s="19"/>
      <c r="G11" s="34"/>
    </row>
    <row r="12" spans="1:7" ht="24.95" customHeight="1" x14ac:dyDescent="0.2">
      <c r="A12" s="31"/>
      <c r="B12" s="3"/>
      <c r="C12" s="32"/>
      <c r="D12" s="32"/>
      <c r="E12" s="32"/>
      <c r="F12" s="19"/>
      <c r="G12" s="34"/>
    </row>
    <row r="13" spans="1:7" ht="24.95" customHeight="1" x14ac:dyDescent="0.2">
      <c r="A13" s="31"/>
      <c r="B13" s="3"/>
      <c r="C13" s="32"/>
      <c r="D13" s="32"/>
      <c r="E13" s="32"/>
      <c r="F13" s="19"/>
      <c r="G13" s="3"/>
    </row>
    <row r="14" spans="1:7" ht="24.95" customHeight="1" x14ac:dyDescent="0.2">
      <c r="A14" s="31"/>
      <c r="B14" s="3"/>
      <c r="C14" s="32"/>
      <c r="D14" s="32"/>
      <c r="E14" s="32"/>
      <c r="F14" s="19"/>
      <c r="G14" s="34"/>
    </row>
    <row r="15" spans="1:7" ht="24.95" customHeight="1" x14ac:dyDescent="0.2">
      <c r="A15" s="31"/>
      <c r="B15" s="3"/>
      <c r="C15" s="32"/>
      <c r="D15" s="32"/>
      <c r="E15" s="32"/>
      <c r="F15" s="19"/>
      <c r="G15" s="3"/>
    </row>
    <row r="16" spans="1:7" ht="24.95" customHeight="1" x14ac:dyDescent="0.2">
      <c r="A16" s="31"/>
      <c r="B16" s="3"/>
      <c r="C16" s="32"/>
      <c r="D16" s="32"/>
      <c r="E16" s="32"/>
      <c r="F16" s="19"/>
      <c r="G16" s="34"/>
    </row>
    <row r="17" spans="1:7" ht="24.95" customHeight="1" x14ac:dyDescent="0.2">
      <c r="A17" s="31"/>
      <c r="B17" s="3"/>
      <c r="C17" s="32"/>
      <c r="D17" s="32"/>
      <c r="E17" s="32"/>
      <c r="F17" s="19"/>
      <c r="G17" s="3"/>
    </row>
    <row r="18" spans="1:7" ht="24.95" customHeight="1" x14ac:dyDescent="0.2">
      <c r="A18" s="31"/>
      <c r="B18" s="3"/>
      <c r="C18" s="32"/>
      <c r="D18" s="32"/>
      <c r="E18" s="32"/>
      <c r="F18" s="19"/>
      <c r="G18" s="35"/>
    </row>
    <row r="19" spans="1:7" ht="24.95" customHeight="1" x14ac:dyDescent="0.2">
      <c r="A19" s="31"/>
      <c r="B19" s="3"/>
      <c r="C19" s="32"/>
      <c r="D19" s="32"/>
      <c r="E19" s="32"/>
      <c r="F19" s="19"/>
      <c r="G19" s="3"/>
    </row>
    <row r="20" spans="1:7" ht="24.95" customHeight="1" x14ac:dyDescent="0.2">
      <c r="A20" s="31"/>
      <c r="B20" s="3"/>
      <c r="C20" s="32"/>
      <c r="D20" s="32"/>
      <c r="E20" s="32"/>
      <c r="F20" s="19"/>
      <c r="G20" s="34"/>
    </row>
    <row r="21" spans="1:7" ht="24.95" customHeight="1" x14ac:dyDescent="0.2">
      <c r="A21" s="31"/>
      <c r="B21" s="3"/>
      <c r="C21" s="32"/>
      <c r="D21" s="32"/>
      <c r="E21" s="32"/>
      <c r="F21" s="19"/>
      <c r="G21" s="34"/>
    </row>
    <row r="22" spans="1:7" ht="24.95" customHeight="1" x14ac:dyDescent="0.2">
      <c r="A22" s="31"/>
      <c r="B22" s="3"/>
      <c r="C22" s="32"/>
      <c r="D22" s="32"/>
      <c r="E22" s="32"/>
      <c r="F22" s="19"/>
      <c r="G22" s="3"/>
    </row>
    <row r="23" spans="1:7" ht="24.95" customHeight="1" x14ac:dyDescent="0.2">
      <c r="A23" s="31"/>
      <c r="B23" s="3"/>
      <c r="C23" s="32"/>
      <c r="D23" s="32"/>
      <c r="E23" s="32"/>
      <c r="F23" s="19"/>
      <c r="G23" s="34"/>
    </row>
    <row r="24" spans="1:7" ht="24.95" customHeight="1" x14ac:dyDescent="0.2">
      <c r="A24" s="31"/>
      <c r="B24" s="3"/>
      <c r="C24" s="32"/>
      <c r="D24" s="32"/>
      <c r="E24" s="32"/>
      <c r="F24" s="19"/>
      <c r="G24" s="3"/>
    </row>
    <row r="25" spans="1:7" ht="24.95" customHeight="1" x14ac:dyDescent="0.2">
      <c r="A25" s="31"/>
      <c r="B25" s="3"/>
      <c r="C25" s="32"/>
      <c r="D25" s="32"/>
      <c r="E25" s="32"/>
      <c r="F25" s="19"/>
      <c r="G25" s="35"/>
    </row>
    <row r="26" spans="1:7" ht="24.95" customHeight="1" x14ac:dyDescent="0.2">
      <c r="A26" s="31"/>
      <c r="B26" s="3"/>
      <c r="C26" s="32"/>
      <c r="D26" s="32"/>
      <c r="E26" s="32"/>
      <c r="F26" s="19"/>
      <c r="G26" s="35"/>
    </row>
    <row r="27" spans="1:7" ht="24.95" customHeight="1" x14ac:dyDescent="0.2">
      <c r="A27" s="31"/>
      <c r="B27" s="3"/>
      <c r="C27" s="32"/>
      <c r="D27" s="32"/>
      <c r="E27" s="32"/>
      <c r="F27" s="19"/>
      <c r="G27" s="3"/>
    </row>
    <row r="28" spans="1:7" ht="24.95" customHeight="1" x14ac:dyDescent="0.2">
      <c r="A28" s="31"/>
      <c r="B28" s="3"/>
      <c r="C28" s="32"/>
      <c r="D28" s="32"/>
      <c r="E28" s="32"/>
      <c r="F28" s="19"/>
      <c r="G28" s="35"/>
    </row>
    <row r="29" spans="1:7" ht="24.95" customHeight="1" x14ac:dyDescent="0.2">
      <c r="A29" s="31"/>
      <c r="B29" s="3"/>
      <c r="C29" s="32"/>
      <c r="D29" s="32"/>
      <c r="E29" s="32"/>
      <c r="F29" s="19"/>
      <c r="G29" s="3"/>
    </row>
    <row r="30" spans="1:7" ht="24.95" customHeight="1" x14ac:dyDescent="0.2">
      <c r="A30" s="31"/>
      <c r="B30" s="3"/>
      <c r="C30" s="32"/>
      <c r="D30" s="32"/>
      <c r="E30" s="32"/>
      <c r="F30" s="19"/>
      <c r="G30" s="35"/>
    </row>
    <row r="31" spans="1:7" ht="24.95" customHeight="1" x14ac:dyDescent="0.2">
      <c r="A31" s="31"/>
      <c r="B31" s="3"/>
      <c r="C31" s="32"/>
      <c r="D31" s="32"/>
      <c r="E31" s="32"/>
      <c r="F31" s="19"/>
      <c r="G31" s="3"/>
    </row>
    <row r="32" spans="1:7" x14ac:dyDescent="0.2">
      <c r="A32" s="14"/>
      <c r="C32" s="27"/>
      <c r="D32" s="27"/>
      <c r="E32" s="27"/>
      <c r="F32" s="28"/>
    </row>
    <row r="33" spans="1:6" x14ac:dyDescent="0.2">
      <c r="A33" s="14"/>
      <c r="C33" s="27"/>
      <c r="D33" s="27"/>
      <c r="E33" s="27"/>
      <c r="F33" s="28"/>
    </row>
    <row r="34" spans="1:6" x14ac:dyDescent="0.2">
      <c r="A34" s="14"/>
      <c r="C34" s="27"/>
      <c r="D34" s="27"/>
      <c r="E34" s="27"/>
      <c r="F34" s="28"/>
    </row>
    <row r="35" spans="1:6" x14ac:dyDescent="0.2">
      <c r="A35" s="14"/>
      <c r="C35" s="27"/>
      <c r="D35" s="27"/>
      <c r="E35" s="27"/>
      <c r="F35" s="28"/>
    </row>
    <row r="36" spans="1:6" x14ac:dyDescent="0.2">
      <c r="A36" s="14"/>
      <c r="C36" s="27"/>
      <c r="D36" s="27"/>
      <c r="E36" s="27"/>
      <c r="F36" s="28"/>
    </row>
    <row r="37" spans="1:6" x14ac:dyDescent="0.2">
      <c r="A37" s="14"/>
      <c r="C37" s="27"/>
      <c r="D37" s="27"/>
      <c r="E37" s="27"/>
      <c r="F37" s="28"/>
    </row>
    <row r="38" spans="1:6" x14ac:dyDescent="0.2">
      <c r="A38" s="14"/>
      <c r="C38" s="27"/>
      <c r="D38" s="27"/>
      <c r="E38" s="27"/>
      <c r="F38" s="28"/>
    </row>
    <row r="39" spans="1:6" x14ac:dyDescent="0.2">
      <c r="A39" s="14"/>
      <c r="C39" s="27"/>
      <c r="D39" s="27"/>
      <c r="E39" s="27"/>
      <c r="F39" s="28"/>
    </row>
    <row r="40" spans="1:6" x14ac:dyDescent="0.2">
      <c r="A40" s="14"/>
      <c r="C40" s="27"/>
      <c r="D40" s="27"/>
      <c r="E40" s="27"/>
      <c r="F40" s="28"/>
    </row>
    <row r="41" spans="1:6" x14ac:dyDescent="0.2">
      <c r="A41" s="14"/>
      <c r="C41" s="27"/>
      <c r="D41" s="27"/>
      <c r="E41" s="27"/>
      <c r="F41" s="28"/>
    </row>
    <row r="42" spans="1:6" x14ac:dyDescent="0.2">
      <c r="A42" s="14"/>
      <c r="C42" s="27"/>
      <c r="D42" s="27"/>
      <c r="E42" s="27"/>
      <c r="F42" s="28"/>
    </row>
    <row r="43" spans="1:6" x14ac:dyDescent="0.2">
      <c r="A43" s="14"/>
      <c r="C43" s="27"/>
      <c r="D43" s="27"/>
      <c r="E43" s="27"/>
      <c r="F43" s="28"/>
    </row>
    <row r="44" spans="1:6" x14ac:dyDescent="0.2">
      <c r="A44" s="14"/>
    </row>
    <row r="45" spans="1:6" x14ac:dyDescent="0.2">
      <c r="A45" s="14"/>
    </row>
    <row r="46" spans="1:6" x14ac:dyDescent="0.2">
      <c r="A46" s="14"/>
    </row>
    <row r="47" spans="1:6" x14ac:dyDescent="0.2">
      <c r="A47" s="14"/>
    </row>
    <row r="48" spans="1:6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</sheetData>
  <phoneticPr fontId="0" type="noConversion"/>
  <pageMargins left="0.78740157499999996" right="0.33" top="0.984251969" bottom="0.984251969" header="0.4921259845" footer="0.49212598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51"/>
  <sheetViews>
    <sheetView zoomScale="150" zoomScaleNormal="150" workbookViewId="0">
      <selection activeCell="F51" sqref="F51"/>
    </sheetView>
  </sheetViews>
  <sheetFormatPr baseColWidth="10" defaultRowHeight="12.75" x14ac:dyDescent="0.2"/>
  <cols>
    <col min="1" max="1" width="20.5703125" customWidth="1"/>
    <col min="2" max="2" width="11.28515625" customWidth="1"/>
    <col min="3" max="3" width="13.42578125" bestFit="1" customWidth="1"/>
    <col min="4" max="4" width="13.85546875" customWidth="1"/>
    <col min="5" max="5" width="15.85546875" customWidth="1"/>
  </cols>
  <sheetData>
    <row r="1" spans="1:6" ht="20.25" x14ac:dyDescent="0.3">
      <c r="A1" s="128" t="s">
        <v>24</v>
      </c>
      <c r="E1" s="48"/>
      <c r="F1" s="48"/>
    </row>
    <row r="2" spans="1:6" ht="15" customHeight="1" x14ac:dyDescent="0.3">
      <c r="A2" s="128"/>
      <c r="C2" s="142" t="s">
        <v>57</v>
      </c>
      <c r="D2" s="218"/>
      <c r="E2" s="219"/>
      <c r="F2" s="143" t="s">
        <v>58</v>
      </c>
    </row>
    <row r="3" spans="1:6" x14ac:dyDescent="0.2">
      <c r="A3" s="12" t="s">
        <v>1</v>
      </c>
      <c r="C3" s="144"/>
      <c r="D3" s="140"/>
      <c r="E3" s="48"/>
      <c r="F3" s="24"/>
    </row>
    <row r="4" spans="1:6" x14ac:dyDescent="0.2">
      <c r="A4" s="12" t="s">
        <v>45</v>
      </c>
      <c r="C4" s="145" t="s">
        <v>331</v>
      </c>
      <c r="D4" s="39"/>
      <c r="E4" s="146" t="s">
        <v>56</v>
      </c>
      <c r="F4" s="25"/>
    </row>
    <row r="5" spans="1:6" x14ac:dyDescent="0.2">
      <c r="E5" s="314" t="s">
        <v>330</v>
      </c>
      <c r="F5" s="314"/>
    </row>
    <row r="6" spans="1:6" s="6" customFormat="1" ht="26.25" customHeight="1" x14ac:dyDescent="0.2">
      <c r="A6" s="216" t="s">
        <v>25</v>
      </c>
      <c r="B6" s="217" t="s">
        <v>129</v>
      </c>
      <c r="C6" s="216" t="s">
        <v>26</v>
      </c>
      <c r="D6" s="216" t="s">
        <v>27</v>
      </c>
      <c r="E6" s="216" t="s">
        <v>44</v>
      </c>
      <c r="F6" s="141"/>
    </row>
    <row r="7" spans="1:6" s="6" customFormat="1" x14ac:dyDescent="0.2">
      <c r="A7" s="319" t="s">
        <v>341</v>
      </c>
      <c r="B7" s="320"/>
      <c r="C7" s="320"/>
      <c r="D7" s="320"/>
      <c r="E7" s="321"/>
    </row>
    <row r="8" spans="1:6" ht="20.100000000000001" customHeight="1" x14ac:dyDescent="0.2">
      <c r="A8" s="65" t="s">
        <v>131</v>
      </c>
      <c r="B8" s="65" t="s">
        <v>132</v>
      </c>
      <c r="C8" s="136"/>
      <c r="D8" s="137"/>
      <c r="E8" s="50"/>
    </row>
    <row r="9" spans="1:6" s="6" customFormat="1" x14ac:dyDescent="0.2">
      <c r="A9" s="319" t="s">
        <v>130</v>
      </c>
      <c r="B9" s="320"/>
      <c r="C9" s="320"/>
      <c r="D9" s="320"/>
      <c r="E9" s="249"/>
    </row>
    <row r="10" spans="1:6" ht="20.100000000000001" customHeight="1" x14ac:dyDescent="0.2">
      <c r="A10" s="65" t="s">
        <v>131</v>
      </c>
      <c r="B10" s="65" t="s">
        <v>132</v>
      </c>
      <c r="C10" s="136"/>
      <c r="D10" s="137"/>
      <c r="E10" s="50"/>
    </row>
    <row r="11" spans="1:6" ht="20.100000000000001" customHeight="1" x14ac:dyDescent="0.2">
      <c r="A11" s="65" t="s">
        <v>28</v>
      </c>
      <c r="B11" s="65" t="s">
        <v>133</v>
      </c>
      <c r="C11" s="136"/>
      <c r="D11" s="137"/>
      <c r="E11" s="50"/>
    </row>
    <row r="12" spans="1:6" ht="20.100000000000001" customHeight="1" x14ac:dyDescent="0.2">
      <c r="A12" s="65" t="s">
        <v>134</v>
      </c>
      <c r="B12" s="65" t="s">
        <v>135</v>
      </c>
      <c r="C12" s="136"/>
      <c r="D12" s="137"/>
      <c r="E12" s="50"/>
    </row>
    <row r="13" spans="1:6" ht="20.100000000000001" customHeight="1" x14ac:dyDescent="0.2">
      <c r="A13" s="3" t="s">
        <v>136</v>
      </c>
      <c r="B13" s="3" t="s">
        <v>137</v>
      </c>
      <c r="C13" s="136"/>
      <c r="D13" s="137"/>
      <c r="E13" s="50"/>
    </row>
    <row r="14" spans="1:6" ht="20.100000000000001" customHeight="1" x14ac:dyDescent="0.2">
      <c r="A14" s="3" t="s">
        <v>138</v>
      </c>
      <c r="B14" s="3" t="s">
        <v>139</v>
      </c>
      <c r="C14" s="136"/>
      <c r="D14" s="137"/>
      <c r="E14" s="50"/>
    </row>
    <row r="15" spans="1:6" ht="20.100000000000001" customHeight="1" x14ac:dyDescent="0.2">
      <c r="A15" s="3" t="s">
        <v>140</v>
      </c>
      <c r="B15" s="65" t="s">
        <v>141</v>
      </c>
      <c r="C15" s="136"/>
      <c r="D15" s="137"/>
      <c r="E15" s="50"/>
    </row>
    <row r="16" spans="1:6" ht="20.100000000000001" customHeight="1" x14ac:dyDescent="0.2">
      <c r="A16" s="3" t="s">
        <v>142</v>
      </c>
      <c r="B16" s="3"/>
      <c r="C16" s="38"/>
      <c r="D16" s="50"/>
      <c r="E16" s="50"/>
    </row>
    <row r="17" spans="1:7" ht="20.100000000000001" customHeight="1" x14ac:dyDescent="0.2">
      <c r="A17" s="3" t="s">
        <v>142</v>
      </c>
      <c r="B17" s="3"/>
      <c r="C17" s="38"/>
      <c r="D17" s="50"/>
      <c r="E17" s="50"/>
    </row>
    <row r="18" spans="1:7" ht="20.100000000000001" customHeight="1" x14ac:dyDescent="0.2">
      <c r="A18" s="130" t="s">
        <v>22</v>
      </c>
      <c r="B18" s="130"/>
      <c r="C18" s="221"/>
      <c r="D18" s="130"/>
      <c r="E18" s="131"/>
      <c r="F18" s="132"/>
      <c r="G18" s="132"/>
    </row>
    <row r="19" spans="1:7" ht="10.5" customHeight="1" x14ac:dyDescent="0.2">
      <c r="B19" s="17"/>
      <c r="C19" s="17"/>
    </row>
    <row r="20" spans="1:7" ht="12.75" customHeight="1" x14ac:dyDescent="0.2">
      <c r="A20" s="15" t="s">
        <v>30</v>
      </c>
      <c r="E20" s="13" t="s">
        <v>29</v>
      </c>
      <c r="F20" s="317"/>
      <c r="G20" s="222"/>
    </row>
    <row r="21" spans="1:7" ht="12.75" customHeight="1" x14ac:dyDescent="0.2">
      <c r="E21" s="67" t="s">
        <v>143</v>
      </c>
      <c r="F21" s="318"/>
    </row>
    <row r="22" spans="1:7" x14ac:dyDescent="0.2">
      <c r="A22" s="15" t="s">
        <v>31</v>
      </c>
    </row>
    <row r="23" spans="1:7" ht="16.5" customHeight="1" x14ac:dyDescent="0.2">
      <c r="A23" s="133" t="s">
        <v>144</v>
      </c>
      <c r="B23" s="138"/>
      <c r="D23" s="315" t="s">
        <v>145</v>
      </c>
      <c r="E23" s="316"/>
      <c r="F23" s="317"/>
    </row>
    <row r="24" spans="1:7" ht="17.25" customHeight="1" x14ac:dyDescent="0.2">
      <c r="A24" s="83" t="s">
        <v>146</v>
      </c>
      <c r="B24" s="139"/>
      <c r="D24" s="315"/>
      <c r="E24" s="316"/>
      <c r="F24" s="318"/>
    </row>
    <row r="25" spans="1:7" x14ac:dyDescent="0.2">
      <c r="B25" s="36"/>
    </row>
    <row r="26" spans="1:7" x14ac:dyDescent="0.2">
      <c r="A26" s="15" t="s">
        <v>32</v>
      </c>
      <c r="B26" s="36"/>
    </row>
    <row r="27" spans="1:7" ht="16.5" customHeight="1" x14ac:dyDescent="0.2">
      <c r="A27" s="133" t="s">
        <v>144</v>
      </c>
      <c r="B27" s="138"/>
      <c r="D27" s="315" t="s">
        <v>145</v>
      </c>
      <c r="E27" s="316"/>
      <c r="F27" s="317"/>
    </row>
    <row r="28" spans="1:7" ht="17.25" customHeight="1" x14ac:dyDescent="0.2">
      <c r="A28" s="83" t="s">
        <v>146</v>
      </c>
      <c r="B28" s="139"/>
      <c r="D28" s="315"/>
      <c r="E28" s="316"/>
      <c r="F28" s="318"/>
    </row>
    <row r="29" spans="1:7" x14ac:dyDescent="0.2">
      <c r="B29" s="36"/>
    </row>
    <row r="30" spans="1:7" x14ac:dyDescent="0.2">
      <c r="A30" s="15" t="s">
        <v>147</v>
      </c>
      <c r="B30" s="36"/>
    </row>
    <row r="31" spans="1:7" ht="16.5" customHeight="1" x14ac:dyDescent="0.2">
      <c r="A31" s="133" t="s">
        <v>144</v>
      </c>
      <c r="B31" s="138"/>
      <c r="D31" s="315" t="s">
        <v>145</v>
      </c>
      <c r="E31" s="316"/>
      <c r="F31" s="317"/>
    </row>
    <row r="32" spans="1:7" ht="17.25" customHeight="1" x14ac:dyDescent="0.2">
      <c r="A32" s="83" t="s">
        <v>146</v>
      </c>
      <c r="B32" s="139"/>
      <c r="D32" s="315"/>
      <c r="E32" s="316"/>
      <c r="F32" s="318"/>
    </row>
    <row r="33" spans="1:6" ht="13.5" thickBot="1" x14ac:dyDescent="0.25"/>
    <row r="34" spans="1:6" ht="16.5" thickBot="1" x14ac:dyDescent="0.3">
      <c r="D34" s="40" t="s">
        <v>35</v>
      </c>
      <c r="E34" s="41"/>
      <c r="F34" s="51"/>
    </row>
    <row r="36" spans="1:6" x14ac:dyDescent="0.2">
      <c r="A36" s="15" t="s">
        <v>33</v>
      </c>
    </row>
    <row r="37" spans="1:6" x14ac:dyDescent="0.2">
      <c r="B37" s="323"/>
      <c r="F37" s="317"/>
    </row>
    <row r="38" spans="1:6" x14ac:dyDescent="0.2">
      <c r="A38" s="12" t="s">
        <v>67</v>
      </c>
      <c r="B38" s="324"/>
      <c r="C38" t="s">
        <v>148</v>
      </c>
      <c r="F38" s="318"/>
    </row>
    <row r="39" spans="1:6" ht="13.5" thickBot="1" x14ac:dyDescent="0.25"/>
    <row r="40" spans="1:6" ht="16.5" thickBot="1" x14ac:dyDescent="0.3">
      <c r="D40" s="40" t="s">
        <v>36</v>
      </c>
      <c r="E40" s="41"/>
      <c r="F40" s="51"/>
    </row>
    <row r="42" spans="1:6" x14ac:dyDescent="0.2">
      <c r="A42" s="15" t="s">
        <v>34</v>
      </c>
    </row>
    <row r="43" spans="1:6" ht="9.9499999999999993" customHeight="1" x14ac:dyDescent="0.2">
      <c r="B43" s="325"/>
      <c r="F43" s="317"/>
    </row>
    <row r="44" spans="1:6" x14ac:dyDescent="0.2">
      <c r="A44" s="12" t="s">
        <v>69</v>
      </c>
      <c r="B44" s="326"/>
      <c r="C44" t="s">
        <v>68</v>
      </c>
      <c r="F44" s="318"/>
    </row>
    <row r="46" spans="1:6" ht="13.5" thickBot="1" x14ac:dyDescent="0.25"/>
    <row r="47" spans="1:6" ht="16.5" thickBot="1" x14ac:dyDescent="0.3">
      <c r="B47" s="322" t="s">
        <v>149</v>
      </c>
      <c r="C47" s="327"/>
      <c r="D47" s="40" t="s">
        <v>37</v>
      </c>
      <c r="E47" s="41"/>
      <c r="F47" s="51"/>
    </row>
    <row r="49" spans="3:6" s="5" customFormat="1" ht="16.5" customHeight="1" x14ac:dyDescent="0.2">
      <c r="C49" s="328" t="s">
        <v>329</v>
      </c>
      <c r="D49" s="328"/>
      <c r="E49" s="329"/>
      <c r="F49" s="220"/>
    </row>
    <row r="51" spans="3:6" s="5" customFormat="1" ht="16.5" customHeight="1" x14ac:dyDescent="0.2">
      <c r="D51" s="322" t="s">
        <v>150</v>
      </c>
      <c r="E51" s="322"/>
      <c r="F51" s="250"/>
    </row>
  </sheetData>
  <mergeCells count="17">
    <mergeCell ref="D51:E51"/>
    <mergeCell ref="B37:B38"/>
    <mergeCell ref="F37:F38"/>
    <mergeCell ref="B43:B44"/>
    <mergeCell ref="F43:F44"/>
    <mergeCell ref="B47:C47"/>
    <mergeCell ref="C49:E49"/>
    <mergeCell ref="E5:F5"/>
    <mergeCell ref="D31:E32"/>
    <mergeCell ref="F31:F32"/>
    <mergeCell ref="F20:F21"/>
    <mergeCell ref="D23:E24"/>
    <mergeCell ref="F23:F24"/>
    <mergeCell ref="D27:E28"/>
    <mergeCell ref="F27:F28"/>
    <mergeCell ref="A7:E7"/>
    <mergeCell ref="A9:D9"/>
  </mergeCells>
  <phoneticPr fontId="0" type="noConversion"/>
  <pageMargins left="0.78740157499999996" right="0.24" top="0.61" bottom="0.3" header="0.43" footer="0.2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"/>
  <sheetViews>
    <sheetView tabSelected="1" zoomScale="145" zoomScaleNormal="145" workbookViewId="0">
      <selection activeCell="B4" sqref="B4"/>
    </sheetView>
  </sheetViews>
  <sheetFormatPr baseColWidth="10" defaultRowHeight="12.75" x14ac:dyDescent="0.2"/>
  <cols>
    <col min="1" max="1" width="17.85546875" customWidth="1"/>
    <col min="2" max="2" width="23.5703125" customWidth="1"/>
    <col min="3" max="3" width="22.28515625" customWidth="1"/>
    <col min="4" max="4" width="22.5703125" customWidth="1"/>
    <col min="6" max="6" width="0" hidden="1" customWidth="1"/>
    <col min="7" max="7" width="29.140625" customWidth="1"/>
  </cols>
  <sheetData>
    <row r="1" spans="1:6" ht="23.25" x14ac:dyDescent="0.35">
      <c r="A1" s="309" t="s">
        <v>426</v>
      </c>
    </row>
    <row r="2" spans="1:6" x14ac:dyDescent="0.2">
      <c r="D2" s="312" t="s">
        <v>425</v>
      </c>
    </row>
    <row r="3" spans="1:6" x14ac:dyDescent="0.2">
      <c r="A3" s="12" t="s">
        <v>424</v>
      </c>
    </row>
    <row r="5" spans="1:6" ht="12.75" customHeight="1" x14ac:dyDescent="0.2">
      <c r="A5" s="331" t="s">
        <v>397</v>
      </c>
      <c r="B5" s="331"/>
      <c r="C5" s="334" t="s">
        <v>427</v>
      </c>
      <c r="D5" s="334" t="s">
        <v>428</v>
      </c>
    </row>
    <row r="6" spans="1:6" x14ac:dyDescent="0.2">
      <c r="A6" s="331"/>
      <c r="B6" s="331"/>
      <c r="C6" s="333"/>
      <c r="D6" s="333"/>
    </row>
    <row r="7" spans="1:6" x14ac:dyDescent="0.2">
      <c r="A7" s="331"/>
      <c r="B7" s="331"/>
      <c r="C7" s="333"/>
      <c r="D7" s="333"/>
    </row>
    <row r="8" spans="1:6" x14ac:dyDescent="0.2">
      <c r="A8" s="3" t="s">
        <v>400</v>
      </c>
      <c r="B8" s="3" t="s">
        <v>401</v>
      </c>
      <c r="C8" s="310">
        <v>24.19</v>
      </c>
      <c r="D8" s="310">
        <f>+F8*2.7%+F8</f>
        <v>23.02</v>
      </c>
      <c r="F8">
        <v>22.41</v>
      </c>
    </row>
    <row r="9" spans="1:6" x14ac:dyDescent="0.2">
      <c r="A9" s="3" t="s">
        <v>402</v>
      </c>
      <c r="B9" s="3" t="s">
        <v>403</v>
      </c>
      <c r="C9" s="310">
        <v>22.1</v>
      </c>
      <c r="D9" s="310">
        <f t="shared" ref="D9:D11" si="0">+F9*2.7%+F9</f>
        <v>21.06</v>
      </c>
      <c r="F9">
        <v>20.51</v>
      </c>
    </row>
    <row r="10" spans="1:6" x14ac:dyDescent="0.2">
      <c r="A10" s="3" t="s">
        <v>404</v>
      </c>
      <c r="B10" s="3" t="s">
        <v>405</v>
      </c>
      <c r="C10" s="310">
        <v>21.06</v>
      </c>
      <c r="D10" s="310">
        <f t="shared" si="0"/>
        <v>20.03</v>
      </c>
      <c r="F10">
        <v>19.5</v>
      </c>
    </row>
    <row r="11" spans="1:6" x14ac:dyDescent="0.2">
      <c r="A11" s="3" t="s">
        <v>406</v>
      </c>
      <c r="B11" s="3" t="s">
        <v>407</v>
      </c>
      <c r="C11" s="310">
        <v>19.27</v>
      </c>
      <c r="D11" s="310">
        <f t="shared" si="0"/>
        <v>18.38</v>
      </c>
      <c r="F11">
        <v>17.899999999999999</v>
      </c>
    </row>
    <row r="12" spans="1:6" ht="12" customHeight="1" x14ac:dyDescent="0.2">
      <c r="A12" s="3" t="s">
        <v>408</v>
      </c>
      <c r="B12" s="3" t="s">
        <v>409</v>
      </c>
      <c r="C12" s="310">
        <v>15.7</v>
      </c>
      <c r="D12" s="310" t="s">
        <v>422</v>
      </c>
      <c r="F12">
        <v>13.77</v>
      </c>
    </row>
    <row r="13" spans="1:6" x14ac:dyDescent="0.2">
      <c r="A13" s="3" t="s">
        <v>410</v>
      </c>
      <c r="B13" s="65" t="s">
        <v>421</v>
      </c>
      <c r="C13" s="310">
        <v>12.85</v>
      </c>
      <c r="D13" s="310">
        <v>12.85</v>
      </c>
    </row>
    <row r="17" spans="1:6" x14ac:dyDescent="0.2">
      <c r="A17" s="331" t="s">
        <v>423</v>
      </c>
      <c r="B17" s="331"/>
      <c r="C17" s="333" t="s">
        <v>398</v>
      </c>
      <c r="D17" s="333" t="s">
        <v>399</v>
      </c>
    </row>
    <row r="18" spans="1:6" x14ac:dyDescent="0.2">
      <c r="A18" s="331"/>
      <c r="B18" s="331"/>
      <c r="C18" s="333"/>
      <c r="D18" s="333"/>
    </row>
    <row r="19" spans="1:6" x14ac:dyDescent="0.2">
      <c r="A19" s="331"/>
      <c r="B19" s="331"/>
      <c r="C19" s="333"/>
      <c r="D19" s="333"/>
    </row>
    <row r="20" spans="1:6" x14ac:dyDescent="0.2">
      <c r="A20" s="3" t="s">
        <v>411</v>
      </c>
      <c r="B20" s="3"/>
      <c r="C20" s="311">
        <v>2346</v>
      </c>
      <c r="D20" s="311">
        <f>+F20*2.7%+F20</f>
        <v>2232.6999999999998</v>
      </c>
      <c r="F20" s="12">
        <v>2174</v>
      </c>
    </row>
    <row r="21" spans="1:6" x14ac:dyDescent="0.2">
      <c r="A21" s="3" t="s">
        <v>412</v>
      </c>
      <c r="B21" s="3"/>
      <c r="C21" s="311">
        <v>2704</v>
      </c>
      <c r="D21" s="311">
        <f t="shared" ref="D21:D29" si="1">+F21*2.7%+F21</f>
        <v>2579.8200000000002</v>
      </c>
      <c r="F21">
        <v>2512</v>
      </c>
    </row>
    <row r="22" spans="1:6" x14ac:dyDescent="0.2">
      <c r="A22" s="3" t="s">
        <v>413</v>
      </c>
      <c r="B22" s="3"/>
      <c r="C22" s="311">
        <v>3100</v>
      </c>
      <c r="D22" s="311">
        <f t="shared" si="1"/>
        <v>2953.65</v>
      </c>
      <c r="F22">
        <v>2876</v>
      </c>
    </row>
    <row r="23" spans="1:6" x14ac:dyDescent="0.2">
      <c r="A23" s="3" t="s">
        <v>414</v>
      </c>
      <c r="B23" s="3"/>
      <c r="C23" s="311">
        <v>3511</v>
      </c>
      <c r="D23" s="311">
        <f t="shared" si="1"/>
        <v>3341.86</v>
      </c>
      <c r="F23">
        <v>3254</v>
      </c>
    </row>
    <row r="24" spans="1:6" x14ac:dyDescent="0.2">
      <c r="A24" s="3" t="s">
        <v>415</v>
      </c>
      <c r="B24" s="3"/>
      <c r="C24" s="311">
        <v>3933</v>
      </c>
      <c r="D24" s="311">
        <f t="shared" si="1"/>
        <v>3745.47</v>
      </c>
      <c r="F24">
        <v>3647</v>
      </c>
    </row>
    <row r="25" spans="1:6" x14ac:dyDescent="0.2">
      <c r="A25" s="3" t="s">
        <v>416</v>
      </c>
      <c r="B25" s="3"/>
      <c r="C25" s="311">
        <v>4371</v>
      </c>
      <c r="D25" s="311">
        <f t="shared" si="1"/>
        <v>4163.46</v>
      </c>
      <c r="F25">
        <v>4054</v>
      </c>
    </row>
    <row r="26" spans="1:6" x14ac:dyDescent="0.2">
      <c r="A26" s="3" t="s">
        <v>417</v>
      </c>
      <c r="B26" s="3"/>
      <c r="C26" s="311">
        <v>4831</v>
      </c>
      <c r="D26" s="311">
        <f t="shared" si="1"/>
        <v>4600.96</v>
      </c>
      <c r="F26">
        <v>4480</v>
      </c>
    </row>
    <row r="27" spans="1:6" x14ac:dyDescent="0.2">
      <c r="A27" s="3" t="s">
        <v>418</v>
      </c>
      <c r="B27" s="3"/>
      <c r="C27" s="311">
        <v>5307</v>
      </c>
      <c r="D27" s="311">
        <f t="shared" si="1"/>
        <v>5053.87</v>
      </c>
      <c r="F27">
        <v>4921</v>
      </c>
    </row>
    <row r="28" spans="1:6" x14ac:dyDescent="0.2">
      <c r="A28" s="3" t="s">
        <v>419</v>
      </c>
      <c r="B28" s="3"/>
      <c r="C28" s="311">
        <v>5920</v>
      </c>
      <c r="D28" s="311">
        <f t="shared" si="1"/>
        <v>5635.15</v>
      </c>
      <c r="F28">
        <v>5487</v>
      </c>
    </row>
    <row r="29" spans="1:6" x14ac:dyDescent="0.2">
      <c r="A29" s="3" t="s">
        <v>420</v>
      </c>
      <c r="B29" s="3"/>
      <c r="C29" s="311">
        <v>6620</v>
      </c>
      <c r="D29" s="311">
        <f t="shared" si="1"/>
        <v>6301.67</v>
      </c>
      <c r="F29">
        <v>6136</v>
      </c>
    </row>
    <row r="33" spans="1:3" x14ac:dyDescent="0.2">
      <c r="A33" s="331" t="s">
        <v>269</v>
      </c>
      <c r="B33" s="331"/>
      <c r="C33" s="333" t="s">
        <v>399</v>
      </c>
    </row>
    <row r="34" spans="1:3" x14ac:dyDescent="0.2">
      <c r="A34" s="331"/>
      <c r="B34" s="331"/>
      <c r="C34" s="333"/>
    </row>
    <row r="35" spans="1:3" x14ac:dyDescent="0.2">
      <c r="A35" s="331"/>
      <c r="B35" s="331"/>
      <c r="C35" s="333"/>
    </row>
    <row r="36" spans="1:3" x14ac:dyDescent="0.2">
      <c r="A36" s="330" t="s">
        <v>247</v>
      </c>
      <c r="B36" s="330"/>
      <c r="C36" s="471">
        <v>34.5</v>
      </c>
    </row>
    <row r="37" spans="1:3" x14ac:dyDescent="0.2">
      <c r="A37" s="330" t="s">
        <v>249</v>
      </c>
      <c r="B37" s="330"/>
      <c r="C37" s="471">
        <v>6.5</v>
      </c>
    </row>
    <row r="38" spans="1:3" x14ac:dyDescent="0.2">
      <c r="A38" s="332" t="s">
        <v>250</v>
      </c>
      <c r="B38" s="332"/>
      <c r="C38" s="471">
        <v>2.56</v>
      </c>
    </row>
    <row r="42" spans="1:3" x14ac:dyDescent="0.2">
      <c r="A42" s="472" t="s">
        <v>429</v>
      </c>
      <c r="B42" s="472"/>
      <c r="C42" s="473"/>
    </row>
    <row r="43" spans="1:3" x14ac:dyDescent="0.2">
      <c r="A43" s="472"/>
      <c r="B43" s="472"/>
      <c r="C43" s="474"/>
    </row>
    <row r="44" spans="1:3" x14ac:dyDescent="0.2">
      <c r="A44" s="472"/>
      <c r="B44" s="472"/>
      <c r="C44" s="475"/>
    </row>
    <row r="45" spans="1:3" x14ac:dyDescent="0.2">
      <c r="A45" s="476" t="s">
        <v>430</v>
      </c>
      <c r="B45" s="477"/>
      <c r="C45" s="3" t="s">
        <v>431</v>
      </c>
    </row>
    <row r="46" spans="1:3" x14ac:dyDescent="0.2">
      <c r="A46" s="476" t="s">
        <v>432</v>
      </c>
      <c r="B46" s="477"/>
      <c r="C46" s="3" t="s">
        <v>433</v>
      </c>
    </row>
    <row r="47" spans="1:3" x14ac:dyDescent="0.2">
      <c r="A47" s="476" t="s">
        <v>434</v>
      </c>
      <c r="B47" s="477"/>
      <c r="C47" s="3" t="s">
        <v>435</v>
      </c>
    </row>
    <row r="48" spans="1:3" x14ac:dyDescent="0.2">
      <c r="A48" s="476" t="s">
        <v>436</v>
      </c>
      <c r="B48" s="477"/>
      <c r="C48" s="3" t="s">
        <v>437</v>
      </c>
    </row>
    <row r="49" spans="1:3" x14ac:dyDescent="0.2">
      <c r="A49" s="476" t="s">
        <v>438</v>
      </c>
      <c r="B49" s="477"/>
      <c r="C49" s="3" t="s">
        <v>439</v>
      </c>
    </row>
    <row r="50" spans="1:3" x14ac:dyDescent="0.2">
      <c r="A50" s="476" t="s">
        <v>440</v>
      </c>
      <c r="B50" s="477"/>
      <c r="C50" s="3" t="s">
        <v>441</v>
      </c>
    </row>
    <row r="51" spans="1:3" x14ac:dyDescent="0.2">
      <c r="A51" s="476" t="s">
        <v>442</v>
      </c>
      <c r="B51" s="477"/>
      <c r="C51" s="3" t="s">
        <v>443</v>
      </c>
    </row>
    <row r="52" spans="1:3" x14ac:dyDescent="0.2">
      <c r="A52" s="476" t="s">
        <v>444</v>
      </c>
      <c r="B52" s="477"/>
      <c r="C52" s="3" t="s">
        <v>445</v>
      </c>
    </row>
    <row r="53" spans="1:3" x14ac:dyDescent="0.2">
      <c r="A53" s="476" t="s">
        <v>446</v>
      </c>
      <c r="B53" s="477"/>
      <c r="C53" s="3" t="s">
        <v>447</v>
      </c>
    </row>
    <row r="54" spans="1:3" x14ac:dyDescent="0.2">
      <c r="A54" s="476" t="s">
        <v>448</v>
      </c>
      <c r="B54" s="477"/>
      <c r="C54" s="3" t="s">
        <v>449</v>
      </c>
    </row>
    <row r="55" spans="1:3" x14ac:dyDescent="0.2">
      <c r="A55" s="476" t="s">
        <v>450</v>
      </c>
      <c r="B55" s="477"/>
      <c r="C55" s="3" t="s">
        <v>451</v>
      </c>
    </row>
  </sheetData>
  <mergeCells count="24"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37:B37"/>
    <mergeCell ref="A38:B38"/>
    <mergeCell ref="A42:B44"/>
    <mergeCell ref="C42:C44"/>
    <mergeCell ref="A45:B45"/>
    <mergeCell ref="D5:D7"/>
    <mergeCell ref="C5:C7"/>
    <mergeCell ref="A5:B7"/>
    <mergeCell ref="A17:B19"/>
    <mergeCell ref="C17:C19"/>
    <mergeCell ref="D17:D19"/>
    <mergeCell ref="A36:B36"/>
    <mergeCell ref="A33:B35"/>
    <mergeCell ref="C33:C3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zoomScale="140" zoomScaleNormal="140" workbookViewId="0">
      <selection activeCell="E11" sqref="E11"/>
    </sheetView>
  </sheetViews>
  <sheetFormatPr baseColWidth="10" defaultRowHeight="12.75" x14ac:dyDescent="0.2"/>
  <cols>
    <col min="1" max="1" width="6.5703125" customWidth="1"/>
    <col min="2" max="2" width="52.7109375" bestFit="1" customWidth="1"/>
  </cols>
  <sheetData>
    <row r="1" spans="1:4" ht="20.25" x14ac:dyDescent="0.3">
      <c r="A1" s="128" t="s">
        <v>151</v>
      </c>
      <c r="C1" s="147" t="s">
        <v>152</v>
      </c>
      <c r="D1" s="148">
        <v>2021</v>
      </c>
    </row>
    <row r="2" spans="1:4" x14ac:dyDescent="0.2">
      <c r="A2" t="s">
        <v>153</v>
      </c>
      <c r="C2" s="335" t="s">
        <v>425</v>
      </c>
      <c r="D2" s="335"/>
    </row>
    <row r="3" spans="1:4" ht="13.5" thickBot="1" x14ac:dyDescent="0.25"/>
    <row r="4" spans="1:4" s="5" customFormat="1" ht="13.5" customHeight="1" thickBot="1" x14ac:dyDescent="0.25">
      <c r="A4" s="68" t="s">
        <v>1</v>
      </c>
      <c r="B4" s="149"/>
      <c r="C4" s="129" t="s">
        <v>128</v>
      </c>
    </row>
    <row r="5" spans="1:4" s="5" customFormat="1" ht="13.5" customHeight="1" x14ac:dyDescent="0.2">
      <c r="A5" s="68" t="s">
        <v>45</v>
      </c>
      <c r="B5" s="150">
        <f ca="1">+TODAY()</f>
        <v>44275</v>
      </c>
    </row>
    <row r="7" spans="1:4" s="5" customFormat="1" ht="21.95" customHeight="1" x14ac:dyDescent="0.2">
      <c r="A7" s="66" t="s">
        <v>74</v>
      </c>
      <c r="B7" s="16" t="s">
        <v>154</v>
      </c>
      <c r="C7" s="151">
        <v>365</v>
      </c>
    </row>
    <row r="8" spans="1:4" s="5" customFormat="1" ht="21.95" customHeight="1" x14ac:dyDescent="0.2">
      <c r="A8" s="66" t="s">
        <v>75</v>
      </c>
      <c r="B8" s="16" t="s">
        <v>155</v>
      </c>
      <c r="C8" s="135"/>
    </row>
    <row r="9" spans="1:4" s="5" customFormat="1" ht="21.95" customHeight="1" x14ac:dyDescent="0.2">
      <c r="A9" s="152" t="s">
        <v>156</v>
      </c>
      <c r="B9" s="153" t="s">
        <v>157</v>
      </c>
      <c r="C9" s="151">
        <v>104</v>
      </c>
    </row>
    <row r="10" spans="1:4" s="5" customFormat="1" ht="21.95" customHeight="1" x14ac:dyDescent="0.2">
      <c r="B10" s="154" t="s">
        <v>158</v>
      </c>
      <c r="C10" s="154">
        <f>+C7-C9</f>
        <v>261</v>
      </c>
    </row>
    <row r="11" spans="1:4" s="5" customFormat="1" ht="21.95" customHeight="1" x14ac:dyDescent="0.2">
      <c r="A11" s="152" t="s">
        <v>159</v>
      </c>
      <c r="B11" s="153" t="s">
        <v>160</v>
      </c>
      <c r="C11" s="151">
        <v>4</v>
      </c>
    </row>
    <row r="12" spans="1:4" s="5" customFormat="1" ht="21.95" customHeight="1" x14ac:dyDescent="0.2">
      <c r="A12" s="152" t="s">
        <v>161</v>
      </c>
      <c r="B12" s="153" t="s">
        <v>162</v>
      </c>
      <c r="C12" s="151">
        <v>0</v>
      </c>
    </row>
    <row r="13" spans="1:4" s="5" customFormat="1" ht="21.95" customHeight="1" x14ac:dyDescent="0.2">
      <c r="A13" s="152" t="s">
        <v>163</v>
      </c>
      <c r="B13" s="153" t="s">
        <v>164</v>
      </c>
      <c r="C13" s="151">
        <v>0</v>
      </c>
    </row>
    <row r="14" spans="1:4" s="5" customFormat="1" ht="21.95" customHeight="1" x14ac:dyDescent="0.2">
      <c r="A14" s="152" t="s">
        <v>165</v>
      </c>
      <c r="B14" s="153" t="s">
        <v>166</v>
      </c>
      <c r="C14" s="151">
        <v>30</v>
      </c>
    </row>
    <row r="15" spans="1:4" s="5" customFormat="1" ht="21.95" customHeight="1" x14ac:dyDescent="0.2">
      <c r="A15" s="152" t="s">
        <v>167</v>
      </c>
      <c r="B15" s="153" t="s">
        <v>168</v>
      </c>
      <c r="C15" s="151">
        <v>2</v>
      </c>
    </row>
    <row r="16" spans="1:4" s="5" customFormat="1" ht="21.95" customHeight="1" x14ac:dyDescent="0.2">
      <c r="A16" s="152" t="s">
        <v>169</v>
      </c>
      <c r="B16" s="153" t="s">
        <v>170</v>
      </c>
      <c r="C16" s="151">
        <v>14</v>
      </c>
    </row>
    <row r="17" spans="1:3" s="5" customFormat="1" ht="21.95" customHeight="1" x14ac:dyDescent="0.2">
      <c r="B17" s="152" t="s">
        <v>171</v>
      </c>
      <c r="C17" s="151">
        <v>-4</v>
      </c>
    </row>
    <row r="18" spans="1:3" s="5" customFormat="1" ht="21.95" customHeight="1" x14ac:dyDescent="0.2">
      <c r="A18" s="152" t="s">
        <v>172</v>
      </c>
      <c r="B18" s="153" t="s">
        <v>173</v>
      </c>
      <c r="C18" s="151">
        <v>0</v>
      </c>
    </row>
    <row r="19" spans="1:3" s="5" customFormat="1" ht="21.95" customHeight="1" x14ac:dyDescent="0.2">
      <c r="A19" s="152" t="s">
        <v>174</v>
      </c>
      <c r="B19" s="153" t="s">
        <v>66</v>
      </c>
      <c r="C19" s="151">
        <v>5</v>
      </c>
    </row>
    <row r="20" spans="1:3" s="5" customFormat="1" ht="21.95" customHeight="1" x14ac:dyDescent="0.2">
      <c r="A20" s="152" t="s">
        <v>175</v>
      </c>
      <c r="B20" s="153" t="s">
        <v>176</v>
      </c>
      <c r="C20" s="151">
        <v>8</v>
      </c>
    </row>
    <row r="21" spans="1:3" s="5" customFormat="1" ht="21.95" customHeight="1" x14ac:dyDescent="0.2">
      <c r="A21" s="152" t="s">
        <v>177</v>
      </c>
      <c r="B21" s="153" t="s">
        <v>178</v>
      </c>
      <c r="C21" s="151">
        <v>2</v>
      </c>
    </row>
    <row r="22" spans="1:3" s="5" customFormat="1" ht="21.95" customHeight="1" x14ac:dyDescent="0.2">
      <c r="A22" s="135"/>
      <c r="B22" s="154" t="s">
        <v>179</v>
      </c>
      <c r="C22" s="154">
        <f>SUM(C9:C9,C11:C21)</f>
        <v>165</v>
      </c>
    </row>
    <row r="23" spans="1:3" s="5" customFormat="1" ht="21.95" customHeight="1" x14ac:dyDescent="0.2">
      <c r="A23" s="135"/>
      <c r="B23" s="153" t="s">
        <v>180</v>
      </c>
      <c r="C23" s="135">
        <f>SUM(C11:C20)</f>
        <v>59</v>
      </c>
    </row>
    <row r="24" spans="1:3" s="5" customFormat="1" ht="21.95" customHeight="1" x14ac:dyDescent="0.2">
      <c r="A24" s="66" t="s">
        <v>76</v>
      </c>
      <c r="B24" s="16" t="s">
        <v>181</v>
      </c>
      <c r="C24" s="16">
        <f>+C7-C22</f>
        <v>200</v>
      </c>
    </row>
    <row r="25" spans="1:3" s="5" customFormat="1" ht="21.95" customHeight="1" x14ac:dyDescent="0.2">
      <c r="A25" s="66" t="s">
        <v>77</v>
      </c>
      <c r="B25" s="16" t="s">
        <v>182</v>
      </c>
      <c r="C25" s="16">
        <f>+C24*8</f>
        <v>1600</v>
      </c>
    </row>
  </sheetData>
  <mergeCells count="1">
    <mergeCell ref="C2:D2"/>
  </mergeCells>
  <hyperlinks>
    <hyperlink ref="A2" r:id="rId1" xr:uid="{00000000-0004-0000-03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"/>
  <sheetViews>
    <sheetView zoomScale="130" zoomScaleNormal="130" workbookViewId="0">
      <selection activeCell="B2" sqref="B2"/>
    </sheetView>
  </sheetViews>
  <sheetFormatPr baseColWidth="10" defaultRowHeight="12.75" x14ac:dyDescent="0.2"/>
  <cols>
    <col min="1" max="1" width="8.28515625" customWidth="1"/>
    <col min="2" max="2" width="57.42578125" customWidth="1"/>
  </cols>
  <sheetData>
    <row r="1" spans="1:3" ht="20.25" x14ac:dyDescent="0.3">
      <c r="A1" s="128" t="s">
        <v>183</v>
      </c>
    </row>
    <row r="2" spans="1:3" x14ac:dyDescent="0.2">
      <c r="B2" s="313" t="s">
        <v>425</v>
      </c>
    </row>
    <row r="3" spans="1:3" x14ac:dyDescent="0.2">
      <c r="A3" s="12" t="s">
        <v>1</v>
      </c>
      <c r="B3" s="127"/>
    </row>
    <row r="4" spans="1:3" x14ac:dyDescent="0.2">
      <c r="A4" s="12" t="s">
        <v>45</v>
      </c>
      <c r="B4" s="18">
        <f ca="1">+TODAY()</f>
        <v>44275</v>
      </c>
    </row>
    <row r="6" spans="1:3" s="5" customFormat="1" ht="22.5" customHeight="1" x14ac:dyDescent="0.2">
      <c r="A6" s="342" t="s">
        <v>184</v>
      </c>
      <c r="B6" s="343"/>
      <c r="C6" s="155">
        <v>100</v>
      </c>
    </row>
    <row r="7" spans="1:3" s="5" customFormat="1" ht="21.95" customHeight="1" x14ac:dyDescent="0.2">
      <c r="A7" s="336" t="s">
        <v>85</v>
      </c>
      <c r="B7" s="337" t="s">
        <v>185</v>
      </c>
      <c r="C7" s="338">
        <f>+('3. Arbeitstage'!C11+'3. Arbeitstage'!C12)*100/'3. Arbeitstage'!C24</f>
        <v>2</v>
      </c>
    </row>
    <row r="8" spans="1:3" s="5" customFormat="1" ht="21.95" customHeight="1" x14ac:dyDescent="0.2">
      <c r="A8" s="336"/>
      <c r="B8" s="337"/>
      <c r="C8" s="338"/>
    </row>
    <row r="9" spans="1:3" s="5" customFormat="1" ht="21.95" customHeight="1" x14ac:dyDescent="0.2">
      <c r="A9" s="336"/>
      <c r="B9" s="337"/>
      <c r="C9" s="338"/>
    </row>
    <row r="10" spans="1:3" s="5" customFormat="1" ht="21.95" customHeight="1" x14ac:dyDescent="0.2">
      <c r="A10" s="336" t="s">
        <v>87</v>
      </c>
      <c r="B10" s="337" t="s">
        <v>186</v>
      </c>
      <c r="C10" s="338">
        <f>+'3. Arbeitstage'!C15*100/'3. Arbeitstage'!C24</f>
        <v>1</v>
      </c>
    </row>
    <row r="11" spans="1:3" s="5" customFormat="1" ht="21.95" customHeight="1" x14ac:dyDescent="0.2">
      <c r="A11" s="336"/>
      <c r="B11" s="337"/>
      <c r="C11" s="338"/>
    </row>
    <row r="12" spans="1:3" s="5" customFormat="1" ht="21.95" customHeight="1" x14ac:dyDescent="0.2">
      <c r="A12" s="336"/>
      <c r="B12" s="337"/>
      <c r="C12" s="338"/>
    </row>
    <row r="13" spans="1:3" s="5" customFormat="1" ht="21.95" customHeight="1" x14ac:dyDescent="0.2">
      <c r="A13" s="336" t="s">
        <v>89</v>
      </c>
      <c r="B13" s="337" t="s">
        <v>187</v>
      </c>
      <c r="C13" s="338">
        <f>+'3. Arbeitstage'!C20*100/'3. Arbeitstage'!C24</f>
        <v>4</v>
      </c>
    </row>
    <row r="14" spans="1:3" s="5" customFormat="1" ht="21.95" customHeight="1" x14ac:dyDescent="0.2">
      <c r="A14" s="336"/>
      <c r="B14" s="337"/>
      <c r="C14" s="338"/>
    </row>
    <row r="15" spans="1:3" s="5" customFormat="1" ht="21.95" customHeight="1" x14ac:dyDescent="0.2">
      <c r="A15" s="336"/>
      <c r="B15" s="337"/>
      <c r="C15" s="338"/>
    </row>
    <row r="16" spans="1:3" s="5" customFormat="1" ht="21.95" customHeight="1" x14ac:dyDescent="0.2">
      <c r="A16" s="152" t="s">
        <v>91</v>
      </c>
      <c r="B16" s="153" t="s">
        <v>188</v>
      </c>
      <c r="C16" s="156">
        <v>0</v>
      </c>
    </row>
    <row r="17" spans="1:3" s="5" customFormat="1" ht="21.95" customHeight="1" x14ac:dyDescent="0.2">
      <c r="A17" s="157"/>
      <c r="B17" s="158" t="s">
        <v>189</v>
      </c>
      <c r="C17" s="159">
        <f>SUM(C7:C16)</f>
        <v>7</v>
      </c>
    </row>
    <row r="18" spans="1:3" s="5" customFormat="1" ht="21.95" customHeight="1" x14ac:dyDescent="0.2">
      <c r="A18" s="336" t="s">
        <v>101</v>
      </c>
      <c r="B18" s="160" t="s">
        <v>190</v>
      </c>
      <c r="C18" s="339">
        <f>+(C6+C17)*14.25/(100-14.25)</f>
        <v>17.78</v>
      </c>
    </row>
    <row r="19" spans="1:3" s="5" customFormat="1" ht="21.95" customHeight="1" x14ac:dyDescent="0.2">
      <c r="A19" s="336"/>
      <c r="B19" s="161"/>
      <c r="C19" s="340"/>
    </row>
    <row r="20" spans="1:3" s="5" customFormat="1" ht="21.95" customHeight="1" x14ac:dyDescent="0.2">
      <c r="A20" s="336"/>
      <c r="B20" s="162" t="s">
        <v>191</v>
      </c>
      <c r="C20" s="341"/>
    </row>
    <row r="21" spans="1:3" s="5" customFormat="1" ht="21.95" customHeight="1" x14ac:dyDescent="0.2">
      <c r="A21" s="157"/>
      <c r="B21" s="158" t="s">
        <v>192</v>
      </c>
      <c r="C21" s="159">
        <f>+C18+C17</f>
        <v>24.78</v>
      </c>
    </row>
    <row r="22" spans="1:3" s="5" customFormat="1" ht="21.95" customHeight="1" x14ac:dyDescent="0.2">
      <c r="A22" s="163"/>
      <c r="B22" s="164" t="s">
        <v>193</v>
      </c>
      <c r="C22" s="165">
        <f>+C21+C6</f>
        <v>124.78</v>
      </c>
    </row>
    <row r="23" spans="1:3" s="5" customFormat="1" ht="21.95" customHeight="1" x14ac:dyDescent="0.2"/>
    <row r="24" spans="1:3" s="5" customFormat="1" ht="21.95" customHeight="1" x14ac:dyDescent="0.2"/>
    <row r="25" spans="1:3" s="5" customFormat="1" ht="21.95" customHeight="1" x14ac:dyDescent="0.2"/>
    <row r="26" spans="1:3" s="5" customFormat="1" ht="21.95" customHeight="1" x14ac:dyDescent="0.2"/>
    <row r="27" spans="1:3" s="5" customFormat="1" ht="21.95" customHeight="1" x14ac:dyDescent="0.2"/>
    <row r="28" spans="1:3" s="5" customFormat="1" ht="21.95" customHeight="1" x14ac:dyDescent="0.2"/>
    <row r="29" spans="1:3" s="5" customFormat="1" ht="21.95" customHeight="1" x14ac:dyDescent="0.2"/>
    <row r="30" spans="1:3" s="5" customFormat="1" ht="21.95" customHeight="1" x14ac:dyDescent="0.2"/>
    <row r="31" spans="1:3" s="5" customFormat="1" ht="21.95" customHeight="1" x14ac:dyDescent="0.2"/>
    <row r="32" spans="1:3" s="5" customFormat="1" ht="21.95" customHeight="1" x14ac:dyDescent="0.2"/>
    <row r="33" s="5" customFormat="1" ht="21.95" customHeight="1" x14ac:dyDescent="0.2"/>
    <row r="34" s="5" customFormat="1" ht="21.95" customHeight="1" x14ac:dyDescent="0.2"/>
    <row r="35" s="5" customFormat="1" ht="21.95" customHeight="1" x14ac:dyDescent="0.2"/>
    <row r="36" s="5" customFormat="1" ht="21.95" customHeight="1" x14ac:dyDescent="0.2"/>
    <row r="37" s="5" customFormat="1" ht="21.95" customHeight="1" x14ac:dyDescent="0.2"/>
    <row r="38" s="5" customFormat="1" ht="21.95" customHeight="1" x14ac:dyDescent="0.2"/>
  </sheetData>
  <mergeCells count="12">
    <mergeCell ref="A6:B6"/>
    <mergeCell ref="A7:A9"/>
    <mergeCell ref="B7:B9"/>
    <mergeCell ref="C7:C9"/>
    <mergeCell ref="A10:A12"/>
    <mergeCell ref="B10:B12"/>
    <mergeCell ref="C10:C12"/>
    <mergeCell ref="A13:A15"/>
    <mergeCell ref="B13:B15"/>
    <mergeCell ref="C13:C15"/>
    <mergeCell ref="A18:A20"/>
    <mergeCell ref="C18:C2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zoomScale="130" zoomScaleNormal="130" workbookViewId="0">
      <selection activeCell="C10" sqref="C10"/>
    </sheetView>
  </sheetViews>
  <sheetFormatPr baseColWidth="10" defaultRowHeight="12.75" x14ac:dyDescent="0.2"/>
  <cols>
    <col min="1" max="1" width="7.42578125" customWidth="1"/>
    <col min="2" max="2" width="59.140625" customWidth="1"/>
    <col min="3" max="3" width="9.42578125" customWidth="1"/>
    <col min="4" max="4" width="9.7109375" customWidth="1"/>
  </cols>
  <sheetData>
    <row r="1" spans="1:5" ht="21" thickBot="1" x14ac:dyDescent="0.35">
      <c r="A1" s="128" t="s">
        <v>194</v>
      </c>
    </row>
    <row r="2" spans="1:5" ht="13.5" thickBot="1" x14ac:dyDescent="0.25">
      <c r="B2" s="313" t="s">
        <v>425</v>
      </c>
      <c r="D2" s="129" t="s">
        <v>128</v>
      </c>
    </row>
    <row r="3" spans="1:5" x14ac:dyDescent="0.2">
      <c r="A3" s="12" t="s">
        <v>1</v>
      </c>
      <c r="B3" s="127"/>
    </row>
    <row r="4" spans="1:5" x14ac:dyDescent="0.2">
      <c r="A4" s="12" t="s">
        <v>45</v>
      </c>
      <c r="B4" s="18">
        <f ca="1">+TODAY()</f>
        <v>44275</v>
      </c>
    </row>
    <row r="5" spans="1:5" s="5" customFormat="1" ht="22.5" customHeight="1" x14ac:dyDescent="0.2">
      <c r="A5" s="342" t="s">
        <v>195</v>
      </c>
      <c r="B5" s="344"/>
      <c r="C5" s="344"/>
      <c r="D5" s="343"/>
      <c r="E5" s="155">
        <f>+'4. Soziallöhne'!C17</f>
        <v>7</v>
      </c>
    </row>
    <row r="6" spans="1:5" s="5" customFormat="1" ht="21.95" customHeight="1" x14ac:dyDescent="0.2">
      <c r="A6" s="66" t="s">
        <v>95</v>
      </c>
      <c r="B6" s="16" t="s">
        <v>196</v>
      </c>
      <c r="C6" s="135"/>
      <c r="D6" s="135"/>
      <c r="E6" s="135"/>
    </row>
    <row r="7" spans="1:5" s="5" customFormat="1" ht="21.95" customHeight="1" x14ac:dyDescent="0.2">
      <c r="A7" s="152" t="s">
        <v>102</v>
      </c>
      <c r="B7" s="153" t="s">
        <v>197</v>
      </c>
      <c r="C7" s="166">
        <v>9.3000000000000007</v>
      </c>
      <c r="D7" s="156"/>
      <c r="E7" s="135"/>
    </row>
    <row r="8" spans="1:5" s="5" customFormat="1" ht="21.95" customHeight="1" x14ac:dyDescent="0.2">
      <c r="A8" s="152" t="s">
        <v>103</v>
      </c>
      <c r="B8" s="153" t="s">
        <v>198</v>
      </c>
      <c r="C8" s="166">
        <v>1.2</v>
      </c>
      <c r="D8" s="156"/>
      <c r="E8" s="135"/>
    </row>
    <row r="9" spans="1:5" s="5" customFormat="1" ht="21.95" customHeight="1" x14ac:dyDescent="0.2">
      <c r="A9" s="152" t="s">
        <v>104</v>
      </c>
      <c r="B9" s="153" t="s">
        <v>199</v>
      </c>
      <c r="C9" s="166">
        <v>7.3</v>
      </c>
      <c r="D9" s="156"/>
      <c r="E9" s="135"/>
    </row>
    <row r="10" spans="1:5" s="5" customFormat="1" ht="21.95" customHeight="1" x14ac:dyDescent="0.2">
      <c r="A10" s="152" t="s">
        <v>105</v>
      </c>
      <c r="B10" s="153" t="s">
        <v>200</v>
      </c>
      <c r="C10" s="168">
        <v>1.5249999999999999</v>
      </c>
      <c r="D10" s="156"/>
      <c r="E10" s="135"/>
    </row>
    <row r="11" spans="1:5" s="5" customFormat="1" ht="27" customHeight="1" x14ac:dyDescent="0.2">
      <c r="A11" s="152" t="s">
        <v>106</v>
      </c>
      <c r="B11" s="167" t="s">
        <v>201</v>
      </c>
      <c r="C11" s="156"/>
      <c r="D11" s="166">
        <v>0.77</v>
      </c>
      <c r="E11" s="135"/>
    </row>
    <row r="12" spans="1:5" s="5" customFormat="1" ht="21.95" customHeight="1" x14ac:dyDescent="0.2">
      <c r="A12" s="152" t="s">
        <v>202</v>
      </c>
      <c r="B12" s="153" t="s">
        <v>203</v>
      </c>
      <c r="C12" s="151">
        <v>6.6529999999999996</v>
      </c>
      <c r="D12" s="135"/>
      <c r="E12" s="135"/>
    </row>
    <row r="13" spans="1:5" s="5" customFormat="1" ht="21.95" customHeight="1" x14ac:dyDescent="0.2">
      <c r="A13" s="135"/>
      <c r="B13" s="153" t="s">
        <v>204</v>
      </c>
      <c r="C13" s="151">
        <v>0.13500000000000001</v>
      </c>
      <c r="D13" s="135"/>
      <c r="E13" s="135"/>
    </row>
    <row r="14" spans="1:5" s="5" customFormat="1" ht="21.95" customHeight="1" x14ac:dyDescent="0.2">
      <c r="A14" s="135"/>
      <c r="B14" s="153" t="s">
        <v>205</v>
      </c>
      <c r="C14" s="151">
        <v>0.378</v>
      </c>
      <c r="D14" s="135"/>
      <c r="E14" s="135"/>
    </row>
    <row r="15" spans="1:5" s="5" customFormat="1" ht="21.95" customHeight="1" x14ac:dyDescent="0.2">
      <c r="A15" s="135"/>
      <c r="B15" s="153" t="s">
        <v>206</v>
      </c>
      <c r="C15" s="151">
        <v>0.216</v>
      </c>
      <c r="D15" s="135"/>
      <c r="E15" s="135"/>
    </row>
    <row r="16" spans="1:5" s="5" customFormat="1" ht="21.95" customHeight="1" x14ac:dyDescent="0.2">
      <c r="A16" s="152" t="s">
        <v>207</v>
      </c>
      <c r="B16" s="153" t="s">
        <v>208</v>
      </c>
      <c r="C16" s="168">
        <v>0.06</v>
      </c>
      <c r="D16" s="135"/>
      <c r="E16" s="135"/>
    </row>
    <row r="17" spans="1:5" s="5" customFormat="1" ht="21.95" customHeight="1" x14ac:dyDescent="0.2">
      <c r="A17" s="152" t="s">
        <v>209</v>
      </c>
      <c r="B17" s="153" t="s">
        <v>210</v>
      </c>
      <c r="C17" s="168">
        <v>0</v>
      </c>
      <c r="D17" s="135"/>
      <c r="E17" s="135"/>
    </row>
    <row r="18" spans="1:5" s="5" customFormat="1" ht="21.95" customHeight="1" x14ac:dyDescent="0.2">
      <c r="A18" s="152" t="s">
        <v>211</v>
      </c>
      <c r="B18" s="153" t="s">
        <v>212</v>
      </c>
      <c r="C18" s="151">
        <v>0.14299999999999999</v>
      </c>
      <c r="D18" s="135"/>
      <c r="E18" s="135"/>
    </row>
    <row r="19" spans="1:5" s="5" customFormat="1" ht="21.95" customHeight="1" x14ac:dyDescent="0.2">
      <c r="A19" s="152" t="s">
        <v>213</v>
      </c>
      <c r="B19" s="153" t="s">
        <v>214</v>
      </c>
      <c r="C19" s="135"/>
      <c r="D19" s="166">
        <v>0</v>
      </c>
      <c r="E19" s="135"/>
    </row>
    <row r="20" spans="1:5" s="5" customFormat="1" ht="21.95" customHeight="1" x14ac:dyDescent="0.2">
      <c r="A20" s="152" t="s">
        <v>215</v>
      </c>
      <c r="B20" s="153" t="s">
        <v>216</v>
      </c>
      <c r="C20" s="166">
        <v>0.2</v>
      </c>
      <c r="D20" s="135"/>
      <c r="E20" s="135"/>
    </row>
    <row r="21" spans="1:5" s="5" customFormat="1" ht="21.95" customHeight="1" x14ac:dyDescent="0.2">
      <c r="A21" s="152" t="s">
        <v>217</v>
      </c>
      <c r="B21" s="153" t="s">
        <v>218</v>
      </c>
      <c r="C21" s="135"/>
      <c r="D21" s="166">
        <v>0</v>
      </c>
      <c r="E21" s="135"/>
    </row>
    <row r="22" spans="1:5" s="5" customFormat="1" ht="21.95" customHeight="1" x14ac:dyDescent="0.2">
      <c r="A22" s="157"/>
      <c r="B22" s="158" t="s">
        <v>219</v>
      </c>
      <c r="C22" s="159">
        <f>SUM(C7:C21)</f>
        <v>27.11</v>
      </c>
      <c r="D22" s="157"/>
      <c r="E22" s="157"/>
    </row>
    <row r="23" spans="1:5" s="5" customFormat="1" ht="21.95" customHeight="1" x14ac:dyDescent="0.2">
      <c r="A23" s="157"/>
      <c r="B23" s="158" t="s">
        <v>220</v>
      </c>
      <c r="C23" s="159"/>
      <c r="D23" s="159">
        <f>+'4. Soziallöhne'!C22*'5. Sozialkosten'!C22/100</f>
        <v>33.83</v>
      </c>
      <c r="E23" s="157"/>
    </row>
    <row r="24" spans="1:5" s="5" customFormat="1" ht="21.95" customHeight="1" x14ac:dyDescent="0.2">
      <c r="A24" s="66" t="s">
        <v>96</v>
      </c>
      <c r="B24" s="16" t="s">
        <v>221</v>
      </c>
      <c r="C24" s="135"/>
      <c r="D24" s="135"/>
      <c r="E24" s="135"/>
    </row>
    <row r="25" spans="1:5" s="5" customFormat="1" ht="21.95" customHeight="1" x14ac:dyDescent="0.2">
      <c r="A25" s="152" t="s">
        <v>222</v>
      </c>
      <c r="B25" s="153" t="s">
        <v>223</v>
      </c>
      <c r="C25" s="151">
        <v>15.4</v>
      </c>
      <c r="D25" s="135"/>
      <c r="E25" s="135"/>
    </row>
    <row r="26" spans="1:5" s="5" customFormat="1" ht="21.95" customHeight="1" x14ac:dyDescent="0.2">
      <c r="A26" s="152" t="s">
        <v>224</v>
      </c>
      <c r="B26" s="153" t="s">
        <v>225</v>
      </c>
      <c r="C26" s="166">
        <v>0</v>
      </c>
      <c r="D26" s="135"/>
      <c r="E26" s="135"/>
    </row>
    <row r="27" spans="1:5" s="5" customFormat="1" ht="21.95" customHeight="1" x14ac:dyDescent="0.2">
      <c r="A27" s="152" t="s">
        <v>226</v>
      </c>
      <c r="B27" s="153" t="s">
        <v>227</v>
      </c>
      <c r="C27" s="166">
        <v>2.4</v>
      </c>
      <c r="D27" s="135"/>
      <c r="E27" s="135"/>
    </row>
    <row r="28" spans="1:5" s="5" customFormat="1" ht="21.95" customHeight="1" x14ac:dyDescent="0.2">
      <c r="A28" s="152" t="s">
        <v>228</v>
      </c>
      <c r="B28" s="153" t="s">
        <v>229</v>
      </c>
      <c r="C28" s="166">
        <v>1.1000000000000001</v>
      </c>
      <c r="D28" s="135"/>
      <c r="E28" s="135"/>
    </row>
    <row r="29" spans="1:5" s="5" customFormat="1" ht="21.95" customHeight="1" x14ac:dyDescent="0.2">
      <c r="A29" s="157"/>
      <c r="B29" s="158" t="s">
        <v>230</v>
      </c>
      <c r="C29" s="159">
        <f>SUM(C25:C28)</f>
        <v>18.899999999999999</v>
      </c>
      <c r="D29" s="157"/>
      <c r="E29" s="157"/>
    </row>
    <row r="30" spans="1:5" s="5" customFormat="1" ht="21.95" customHeight="1" x14ac:dyDescent="0.2">
      <c r="A30" s="157"/>
      <c r="B30" s="158" t="s">
        <v>220</v>
      </c>
      <c r="C30" s="159"/>
      <c r="D30" s="159">
        <f>+'4. Soziallöhne'!C22*'5. Sozialkosten'!C29/100</f>
        <v>23.58</v>
      </c>
      <c r="E30" s="157"/>
    </row>
    <row r="31" spans="1:5" s="5" customFormat="1" ht="21.95" customHeight="1" x14ac:dyDescent="0.2">
      <c r="A31" s="152" t="s">
        <v>97</v>
      </c>
      <c r="B31" s="153" t="s">
        <v>231</v>
      </c>
      <c r="C31" s="166">
        <v>1.2</v>
      </c>
      <c r="D31" s="151">
        <v>1.55</v>
      </c>
      <c r="E31" s="135"/>
    </row>
    <row r="32" spans="1:5" s="5" customFormat="1" ht="21.95" customHeight="1" x14ac:dyDescent="0.2">
      <c r="A32" s="152" t="s">
        <v>98</v>
      </c>
      <c r="B32" s="169" t="s">
        <v>232</v>
      </c>
      <c r="C32" s="135"/>
      <c r="D32" s="166">
        <v>0</v>
      </c>
      <c r="E32" s="135"/>
    </row>
    <row r="33" spans="1:5" s="5" customFormat="1" ht="21.95" customHeight="1" x14ac:dyDescent="0.2">
      <c r="A33" s="157"/>
      <c r="B33" s="158" t="s">
        <v>233</v>
      </c>
      <c r="C33" s="159"/>
      <c r="D33" s="159">
        <f>SUM(D11:D32)</f>
        <v>59.73</v>
      </c>
      <c r="E33" s="159">
        <f>+D33</f>
        <v>59.73</v>
      </c>
    </row>
    <row r="34" spans="1:5" s="5" customFormat="1" ht="21.95" customHeight="1" x14ac:dyDescent="0.2">
      <c r="A34" s="164" t="s">
        <v>234</v>
      </c>
      <c r="B34" s="164" t="s">
        <v>235</v>
      </c>
      <c r="C34" s="164"/>
      <c r="D34" s="164"/>
      <c r="E34" s="170">
        <f>+E33+E5</f>
        <v>66.73</v>
      </c>
    </row>
    <row r="35" spans="1:5" s="5" customFormat="1" ht="21.95" customHeight="1" x14ac:dyDescent="0.2">
      <c r="A35" s="152" t="s">
        <v>236</v>
      </c>
      <c r="B35" s="169" t="s">
        <v>237</v>
      </c>
      <c r="C35" s="135"/>
      <c r="D35" s="156"/>
      <c r="E35" s="135"/>
    </row>
    <row r="36" spans="1:5" s="5" customFormat="1" ht="21.95" customHeight="1" x14ac:dyDescent="0.2">
      <c r="A36" s="152" t="s">
        <v>238</v>
      </c>
      <c r="B36" s="169" t="s">
        <v>239</v>
      </c>
      <c r="C36" s="135"/>
      <c r="D36" s="166">
        <f>0.5*'4. Soziallöhne'!C22/100</f>
        <v>0.62</v>
      </c>
      <c r="E36" s="135"/>
    </row>
    <row r="37" spans="1:5" s="5" customFormat="1" ht="21.95" customHeight="1" x14ac:dyDescent="0.2">
      <c r="A37" s="152" t="s">
        <v>240</v>
      </c>
      <c r="B37" s="169" t="s">
        <v>241</v>
      </c>
      <c r="C37" s="135"/>
      <c r="D37" s="166">
        <f>1.5*'4. Soziallöhne'!C22/100</f>
        <v>1.87</v>
      </c>
      <c r="E37" s="135"/>
    </row>
    <row r="38" spans="1:5" s="5" customFormat="1" ht="21.95" customHeight="1" x14ac:dyDescent="0.2">
      <c r="A38" s="157"/>
      <c r="B38" s="158" t="s">
        <v>242</v>
      </c>
      <c r="C38" s="159"/>
      <c r="D38" s="159"/>
      <c r="E38" s="159">
        <f>+D37+D36</f>
        <v>2.4900000000000002</v>
      </c>
    </row>
    <row r="39" spans="1:5" s="5" customFormat="1" ht="21.95" customHeight="1" x14ac:dyDescent="0.2">
      <c r="A39" s="164" t="s">
        <v>243</v>
      </c>
      <c r="B39" s="164" t="s">
        <v>244</v>
      </c>
      <c r="C39" s="164"/>
      <c r="D39" s="164"/>
      <c r="E39" s="170">
        <f>+E38+E34</f>
        <v>69.22</v>
      </c>
    </row>
  </sheetData>
  <mergeCells count="1">
    <mergeCell ref="A5:D5"/>
  </mergeCells>
  <phoneticPr fontId="0" type="noConversion"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5"/>
  <sheetViews>
    <sheetView zoomScale="120" zoomScaleNormal="120" workbookViewId="0">
      <selection activeCell="G19" sqref="G19"/>
    </sheetView>
  </sheetViews>
  <sheetFormatPr baseColWidth="10" defaultRowHeight="12.75" x14ac:dyDescent="0.2"/>
  <cols>
    <col min="1" max="1" width="9.42578125" customWidth="1"/>
    <col min="3" max="3" width="9.7109375" customWidth="1"/>
    <col min="4" max="4" width="12.85546875" customWidth="1"/>
    <col min="5" max="5" width="13" customWidth="1"/>
    <col min="6" max="6" width="12.140625" customWidth="1"/>
    <col min="7" max="7" width="12" customWidth="1"/>
    <col min="9" max="9" width="12.140625" customWidth="1"/>
    <col min="10" max="10" width="12.7109375" customWidth="1"/>
    <col min="11" max="11" width="12.85546875" customWidth="1"/>
    <col min="12" max="12" width="13" customWidth="1"/>
  </cols>
  <sheetData>
    <row r="1" spans="1:5" ht="20.25" x14ac:dyDescent="0.3">
      <c r="A1" s="128" t="s">
        <v>245</v>
      </c>
    </row>
    <row r="3" spans="1:5" x14ac:dyDescent="0.2">
      <c r="A3" t="s">
        <v>1</v>
      </c>
      <c r="B3" s="127"/>
    </row>
    <row r="4" spans="1:5" x14ac:dyDescent="0.2">
      <c r="A4" t="s">
        <v>45</v>
      </c>
      <c r="B4" s="18">
        <f ca="1">+TODAY()</f>
        <v>44275</v>
      </c>
    </row>
    <row r="5" spans="1:5" ht="13.5" thickBot="1" x14ac:dyDescent="0.25"/>
    <row r="6" spans="1:5" ht="18.75" thickBot="1" x14ac:dyDescent="0.3">
      <c r="A6" s="134" t="s">
        <v>246</v>
      </c>
      <c r="E6" s="129" t="s">
        <v>128</v>
      </c>
    </row>
    <row r="8" spans="1:5" x14ac:dyDescent="0.2">
      <c r="A8" s="348" t="s">
        <v>247</v>
      </c>
      <c r="B8" s="348"/>
      <c r="C8" s="171">
        <v>34.5</v>
      </c>
      <c r="D8" t="s">
        <v>248</v>
      </c>
    </row>
    <row r="9" spans="1:5" x14ac:dyDescent="0.2">
      <c r="A9" s="348" t="s">
        <v>249</v>
      </c>
      <c r="B9" s="348"/>
      <c r="C9" s="171">
        <v>6.5</v>
      </c>
      <c r="D9" t="s">
        <v>248</v>
      </c>
    </row>
    <row r="10" spans="1:5" x14ac:dyDescent="0.2">
      <c r="A10" s="349" t="s">
        <v>250</v>
      </c>
      <c r="B10" s="349"/>
      <c r="C10" s="171">
        <v>2.56</v>
      </c>
      <c r="D10" t="s">
        <v>248</v>
      </c>
    </row>
    <row r="13" spans="1:5" ht="18" x14ac:dyDescent="0.25">
      <c r="A13" s="350" t="s">
        <v>251</v>
      </c>
      <c r="B13" s="351"/>
      <c r="C13" s="351"/>
      <c r="D13" s="351"/>
      <c r="E13" s="352"/>
    </row>
    <row r="14" spans="1:5" x14ac:dyDescent="0.2">
      <c r="A14" s="345"/>
      <c r="B14" s="346"/>
      <c r="C14" s="346"/>
      <c r="D14" s="346"/>
      <c r="E14" s="347"/>
    </row>
    <row r="15" spans="1:5" x14ac:dyDescent="0.2">
      <c r="A15" s="332" t="s">
        <v>252</v>
      </c>
      <c r="B15" s="332"/>
      <c r="C15" s="332"/>
      <c r="D15" s="332"/>
      <c r="E15" s="171"/>
    </row>
    <row r="16" spans="1:5" x14ac:dyDescent="0.2">
      <c r="A16" s="332" t="s">
        <v>253</v>
      </c>
      <c r="B16" s="332"/>
      <c r="C16" s="332"/>
      <c r="D16" s="332"/>
      <c r="E16" s="171"/>
    </row>
    <row r="17" spans="1:5" x14ac:dyDescent="0.2">
      <c r="A17" s="332" t="s">
        <v>254</v>
      </c>
      <c r="B17" s="332"/>
      <c r="C17" s="332"/>
      <c r="D17" s="332"/>
      <c r="E17" s="171"/>
    </row>
    <row r="18" spans="1:5" x14ac:dyDescent="0.2">
      <c r="A18" s="345"/>
      <c r="B18" s="346"/>
      <c r="C18" s="346"/>
      <c r="D18" s="346"/>
      <c r="E18" s="347"/>
    </row>
    <row r="19" spans="1:5" x14ac:dyDescent="0.2">
      <c r="A19" s="332" t="s">
        <v>255</v>
      </c>
      <c r="B19" s="332"/>
      <c r="C19" s="332"/>
      <c r="D19" s="332"/>
      <c r="E19" s="171"/>
    </row>
    <row r="20" spans="1:5" x14ac:dyDescent="0.2">
      <c r="A20" s="345"/>
      <c r="B20" s="346"/>
      <c r="C20" s="346"/>
      <c r="D20" s="346"/>
      <c r="E20" s="347"/>
    </row>
    <row r="21" spans="1:5" x14ac:dyDescent="0.2">
      <c r="A21" s="332" t="s">
        <v>256</v>
      </c>
      <c r="B21" s="332"/>
      <c r="C21" s="332"/>
      <c r="D21" s="332"/>
      <c r="E21" s="172"/>
    </row>
    <row r="22" spans="1:5" x14ac:dyDescent="0.2">
      <c r="A22" s="353"/>
      <c r="B22" s="354"/>
      <c r="C22" s="354"/>
      <c r="D22" s="354"/>
      <c r="E22" s="355"/>
    </row>
    <row r="23" spans="1:5" x14ac:dyDescent="0.2">
      <c r="A23" s="356"/>
      <c r="B23" s="357"/>
      <c r="C23" s="357"/>
      <c r="D23" s="357"/>
      <c r="E23" s="358"/>
    </row>
    <row r="24" spans="1:5" ht="18" x14ac:dyDescent="0.25">
      <c r="A24" s="350" t="s">
        <v>257</v>
      </c>
      <c r="B24" s="351"/>
      <c r="C24" s="351"/>
      <c r="D24" s="351"/>
      <c r="E24" s="352"/>
    </row>
    <row r="25" spans="1:5" x14ac:dyDescent="0.2">
      <c r="A25" s="345"/>
      <c r="B25" s="346"/>
      <c r="C25" s="346"/>
      <c r="D25" s="346"/>
      <c r="E25" s="347"/>
    </row>
    <row r="26" spans="1:5" x14ac:dyDescent="0.2">
      <c r="A26" s="332" t="s">
        <v>258</v>
      </c>
      <c r="B26" s="332"/>
      <c r="C26" s="332"/>
      <c r="D26" s="332"/>
      <c r="E26" s="171"/>
    </row>
    <row r="27" spans="1:5" x14ac:dyDescent="0.2">
      <c r="A27" s="332" t="s">
        <v>259</v>
      </c>
      <c r="B27" s="332"/>
      <c r="C27" s="332"/>
      <c r="D27" s="332"/>
      <c r="E27" s="171"/>
    </row>
    <row r="28" spans="1:5" x14ac:dyDescent="0.2">
      <c r="A28" s="332" t="s">
        <v>254</v>
      </c>
      <c r="B28" s="332"/>
      <c r="C28" s="332"/>
      <c r="D28" s="332"/>
      <c r="E28" s="171"/>
    </row>
    <row r="29" spans="1:5" x14ac:dyDescent="0.2">
      <c r="A29" s="345"/>
      <c r="B29" s="346"/>
      <c r="C29" s="346"/>
      <c r="D29" s="346"/>
      <c r="E29" s="347"/>
    </row>
    <row r="30" spans="1:5" x14ac:dyDescent="0.2">
      <c r="A30" s="332" t="s">
        <v>255</v>
      </c>
      <c r="B30" s="332"/>
      <c r="C30" s="332"/>
      <c r="D30" s="332"/>
      <c r="E30" s="171"/>
    </row>
    <row r="31" spans="1:5" x14ac:dyDescent="0.2">
      <c r="A31" s="345"/>
      <c r="B31" s="346"/>
      <c r="C31" s="346"/>
      <c r="D31" s="346"/>
      <c r="E31" s="347"/>
    </row>
    <row r="32" spans="1:5" x14ac:dyDescent="0.2">
      <c r="A32" s="332" t="s">
        <v>260</v>
      </c>
      <c r="B32" s="332"/>
      <c r="C32" s="332"/>
      <c r="D32" s="332"/>
      <c r="E32" s="172"/>
    </row>
    <row r="35" spans="1:5" x14ac:dyDescent="0.2">
      <c r="A35" s="349" t="s">
        <v>261</v>
      </c>
      <c r="B35" s="349"/>
      <c r="C35" s="349"/>
      <c r="D35" s="349"/>
      <c r="E35" s="173"/>
    </row>
  </sheetData>
  <mergeCells count="23">
    <mergeCell ref="A32:D32"/>
    <mergeCell ref="A22:E23"/>
    <mergeCell ref="A35:D35"/>
    <mergeCell ref="A24:E24"/>
    <mergeCell ref="A25:E25"/>
    <mergeCell ref="A26:D26"/>
    <mergeCell ref="A27:D27"/>
    <mergeCell ref="A28:D28"/>
    <mergeCell ref="A29:E29"/>
    <mergeCell ref="A19:D19"/>
    <mergeCell ref="A20:E20"/>
    <mergeCell ref="A21:D21"/>
    <mergeCell ref="A30:D30"/>
    <mergeCell ref="A31:E31"/>
    <mergeCell ref="A16:D16"/>
    <mergeCell ref="A17:D17"/>
    <mergeCell ref="A18:E18"/>
    <mergeCell ref="A8:B8"/>
    <mergeCell ref="A9:B9"/>
    <mergeCell ref="A10:B10"/>
    <mergeCell ref="A13:E13"/>
    <mergeCell ref="A14:E14"/>
    <mergeCell ref="A15:D15"/>
  </mergeCells>
  <phoneticPr fontId="0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33"/>
  <sheetViews>
    <sheetView zoomScale="145" zoomScaleNormal="145" workbookViewId="0">
      <selection activeCell="B9" sqref="B9"/>
    </sheetView>
  </sheetViews>
  <sheetFormatPr baseColWidth="10" defaultRowHeight="12.75" x14ac:dyDescent="0.2"/>
  <cols>
    <col min="1" max="1" width="8.7109375" style="45" customWidth="1"/>
    <col min="2" max="2" width="41.140625" style="45" customWidth="1"/>
    <col min="3" max="3" width="22.85546875" style="45" bestFit="1" customWidth="1"/>
    <col min="4" max="5" width="12.5703125" style="45" customWidth="1"/>
    <col min="6" max="16384" width="11.42578125" style="45"/>
  </cols>
  <sheetData>
    <row r="1" spans="1:5" ht="21" thickBot="1" x14ac:dyDescent="0.35">
      <c r="A1" s="128" t="s">
        <v>14</v>
      </c>
    </row>
    <row r="2" spans="1:5" ht="13.5" thickBot="1" x14ac:dyDescent="0.25">
      <c r="C2" s="129" t="s">
        <v>128</v>
      </c>
    </row>
    <row r="3" spans="1:5" ht="13.15" customHeight="1" x14ac:dyDescent="0.2">
      <c r="A3" s="45" t="s">
        <v>1</v>
      </c>
      <c r="B3" s="198"/>
      <c r="D3" s="228"/>
      <c r="E3" s="228"/>
    </row>
    <row r="4" spans="1:5" ht="13.15" customHeight="1" x14ac:dyDescent="0.2">
      <c r="A4" s="45" t="s">
        <v>45</v>
      </c>
      <c r="B4" s="198"/>
      <c r="C4" s="359" t="s">
        <v>335</v>
      </c>
      <c r="D4" s="360"/>
      <c r="E4" s="228"/>
    </row>
    <row r="5" spans="1:5" x14ac:dyDescent="0.2">
      <c r="B5" s="198"/>
      <c r="C5" s="359"/>
      <c r="D5" s="360"/>
    </row>
    <row r="7" spans="1:5" s="199" customFormat="1" ht="24.75" customHeight="1" x14ac:dyDescent="0.2">
      <c r="A7" s="362" t="s">
        <v>340</v>
      </c>
      <c r="B7" s="362"/>
      <c r="C7" s="229" t="s">
        <v>296</v>
      </c>
      <c r="D7" s="229" t="s">
        <v>297</v>
      </c>
      <c r="E7" s="229" t="s">
        <v>298</v>
      </c>
    </row>
    <row r="8" spans="1:5" s="199" customFormat="1" ht="21.95" customHeight="1" x14ac:dyDescent="0.2">
      <c r="A8" s="200" t="s">
        <v>74</v>
      </c>
      <c r="B8" s="201" t="s">
        <v>299</v>
      </c>
      <c r="C8" s="230"/>
      <c r="D8" s="227"/>
      <c r="E8" s="227"/>
    </row>
    <row r="9" spans="1:5" s="199" customFormat="1" ht="21.95" customHeight="1" x14ac:dyDescent="0.2">
      <c r="A9" s="200" t="s">
        <v>75</v>
      </c>
      <c r="B9" s="201" t="s">
        <v>300</v>
      </c>
      <c r="C9" s="231"/>
      <c r="D9" s="227"/>
      <c r="E9" s="227"/>
    </row>
    <row r="10" spans="1:5" s="199" customFormat="1" ht="21.95" customHeight="1" x14ac:dyDescent="0.2">
      <c r="A10" s="200" t="s">
        <v>76</v>
      </c>
      <c r="B10" s="201" t="s">
        <v>301</v>
      </c>
      <c r="C10" s="232"/>
      <c r="D10" s="233"/>
      <c r="E10" s="227"/>
    </row>
    <row r="11" spans="1:5" s="199" customFormat="1" ht="21.95" customHeight="1" x14ac:dyDescent="0.2">
      <c r="A11" s="200" t="s">
        <v>77</v>
      </c>
      <c r="B11" s="201" t="s">
        <v>302</v>
      </c>
      <c r="C11" s="234"/>
      <c r="D11" s="227"/>
      <c r="E11" s="227"/>
    </row>
    <row r="12" spans="1:5" s="199" customFormat="1" ht="21.95" customHeight="1" x14ac:dyDescent="0.2">
      <c r="A12" s="200" t="s">
        <v>79</v>
      </c>
      <c r="B12" s="201" t="s">
        <v>59</v>
      </c>
      <c r="C12" s="235"/>
      <c r="D12" s="227"/>
      <c r="E12" s="227"/>
    </row>
    <row r="13" spans="1:5" s="199" customFormat="1" ht="21.95" customHeight="1" x14ac:dyDescent="0.2">
      <c r="A13" s="200" t="s">
        <v>81</v>
      </c>
      <c r="B13" s="201" t="s">
        <v>303</v>
      </c>
      <c r="C13" s="236"/>
      <c r="D13" s="227"/>
      <c r="E13" s="227"/>
    </row>
    <row r="14" spans="1:5" s="199" customFormat="1" ht="21.95" customHeight="1" x14ac:dyDescent="0.2">
      <c r="A14" s="200" t="s">
        <v>304</v>
      </c>
      <c r="B14" s="202" t="s">
        <v>305</v>
      </c>
      <c r="C14" s="202"/>
      <c r="D14" s="203" t="e">
        <f>1/C12+((C13*100/100*C11*1)/(2*C12))</f>
        <v>#DIV/0!</v>
      </c>
      <c r="E14" s="204" t="e">
        <f>+D14*C10</f>
        <v>#DIV/0!</v>
      </c>
    </row>
    <row r="15" spans="1:5" s="199" customFormat="1" ht="21.95" customHeight="1" x14ac:dyDescent="0.2">
      <c r="A15" s="361"/>
      <c r="B15" s="361"/>
      <c r="C15" s="361"/>
      <c r="D15" s="361"/>
      <c r="E15" s="361"/>
    </row>
    <row r="16" spans="1:5" s="199" customFormat="1" ht="21.95" customHeight="1" x14ac:dyDescent="0.2">
      <c r="A16" s="361"/>
      <c r="B16" s="361"/>
      <c r="C16" s="361"/>
      <c r="D16" s="361"/>
      <c r="E16" s="361"/>
    </row>
    <row r="17" spans="1:5" s="199" customFormat="1" ht="21.95" customHeight="1" x14ac:dyDescent="0.2">
      <c r="A17" s="200" t="s">
        <v>306</v>
      </c>
      <c r="B17" s="363" t="s">
        <v>307</v>
      </c>
      <c r="C17" s="363"/>
      <c r="D17" s="237"/>
      <c r="E17" s="204">
        <f>+D17*C10</f>
        <v>0</v>
      </c>
    </row>
    <row r="18" spans="1:5" s="199" customFormat="1" ht="21.95" customHeight="1" x14ac:dyDescent="0.2">
      <c r="A18" s="200" t="s">
        <v>308</v>
      </c>
      <c r="B18" s="363" t="s">
        <v>309</v>
      </c>
      <c r="C18" s="363"/>
      <c r="D18" s="238"/>
      <c r="E18" s="204">
        <f>+D18*C10</f>
        <v>0</v>
      </c>
    </row>
    <row r="19" spans="1:5" s="199" customFormat="1" ht="21.95" customHeight="1" x14ac:dyDescent="0.2">
      <c r="A19" s="200" t="s">
        <v>310</v>
      </c>
      <c r="B19" s="363" t="s">
        <v>311</v>
      </c>
      <c r="C19" s="363"/>
      <c r="D19" s="363"/>
      <c r="E19" s="239">
        <v>0</v>
      </c>
    </row>
    <row r="20" spans="1:5" s="199" customFormat="1" ht="21.95" customHeight="1" x14ac:dyDescent="0.2">
      <c r="A20" s="364" t="s">
        <v>312</v>
      </c>
      <c r="B20" s="364"/>
      <c r="C20" s="364"/>
      <c r="D20" s="364"/>
      <c r="E20" s="240"/>
    </row>
    <row r="21" spans="1:5" s="199" customFormat="1" ht="21.95" customHeight="1" x14ac:dyDescent="0.2">
      <c r="A21" s="364" t="s">
        <v>336</v>
      </c>
      <c r="B21" s="364"/>
      <c r="C21" s="364"/>
      <c r="D21" s="364"/>
      <c r="E21" s="240"/>
    </row>
    <row r="22" spans="1:5" s="199" customFormat="1" ht="21.95" customHeight="1" x14ac:dyDescent="0.2">
      <c r="A22" s="205"/>
      <c r="B22" s="367"/>
      <c r="C22" s="367"/>
      <c r="D22" s="367"/>
    </row>
    <row r="23" spans="1:5" s="199" customFormat="1" ht="24.75" customHeight="1" x14ac:dyDescent="0.2">
      <c r="A23" s="362" t="s">
        <v>339</v>
      </c>
      <c r="B23" s="362"/>
      <c r="C23" s="229" t="s">
        <v>296</v>
      </c>
      <c r="D23" s="229"/>
      <c r="E23" s="229" t="s">
        <v>298</v>
      </c>
    </row>
    <row r="24" spans="1:5" s="199" customFormat="1" ht="21.95" customHeight="1" x14ac:dyDescent="0.2">
      <c r="A24" s="200" t="s">
        <v>85</v>
      </c>
      <c r="B24" s="201" t="s">
        <v>313</v>
      </c>
      <c r="C24" s="241"/>
      <c r="D24" s="368"/>
      <c r="E24" s="369"/>
    </row>
    <row r="25" spans="1:5" s="199" customFormat="1" ht="21.95" customHeight="1" x14ac:dyDescent="0.2">
      <c r="A25" s="200" t="s">
        <v>87</v>
      </c>
      <c r="B25" s="201" t="s">
        <v>314</v>
      </c>
      <c r="C25" s="242"/>
      <c r="D25" s="370"/>
      <c r="E25" s="371"/>
    </row>
    <row r="26" spans="1:5" s="199" customFormat="1" ht="21.95" customHeight="1" x14ac:dyDescent="0.2">
      <c r="A26" s="200" t="s">
        <v>89</v>
      </c>
      <c r="B26" s="201" t="s">
        <v>337</v>
      </c>
      <c r="C26" s="243"/>
      <c r="D26" s="370"/>
      <c r="E26" s="371"/>
    </row>
    <row r="27" spans="1:5" s="199" customFormat="1" ht="21.95" customHeight="1" x14ac:dyDescent="0.2">
      <c r="A27" s="200" t="s">
        <v>91</v>
      </c>
      <c r="B27" s="201" t="s">
        <v>60</v>
      </c>
      <c r="C27" s="244"/>
      <c r="D27" s="370"/>
      <c r="E27" s="371"/>
    </row>
    <row r="28" spans="1:5" s="199" customFormat="1" ht="21.95" customHeight="1" x14ac:dyDescent="0.2">
      <c r="A28" s="200" t="s">
        <v>101</v>
      </c>
      <c r="B28" s="201" t="s">
        <v>315</v>
      </c>
      <c r="C28" s="245"/>
      <c r="D28" s="370"/>
      <c r="E28" s="371"/>
    </row>
    <row r="29" spans="1:5" s="199" customFormat="1" ht="21.95" customHeight="1" x14ac:dyDescent="0.2">
      <c r="A29" s="200" t="s">
        <v>316</v>
      </c>
      <c r="B29" s="201" t="s">
        <v>317</v>
      </c>
      <c r="C29" s="246"/>
      <c r="D29" s="372"/>
      <c r="E29" s="373"/>
    </row>
    <row r="30" spans="1:5" s="199" customFormat="1" ht="21.95" customHeight="1" x14ac:dyDescent="0.2">
      <c r="A30" s="365" t="s">
        <v>338</v>
      </c>
      <c r="B30" s="366"/>
      <c r="C30" s="366"/>
      <c r="D30" s="247"/>
      <c r="E30" s="240"/>
    </row>
    <row r="31" spans="1:5" s="199" customFormat="1" ht="21.95" customHeight="1" x14ac:dyDescent="0.2">
      <c r="A31" s="365" t="s">
        <v>332</v>
      </c>
      <c r="B31" s="366"/>
      <c r="C31" s="366"/>
      <c r="D31" s="248"/>
      <c r="E31" s="240"/>
    </row>
    <row r="32" spans="1:5" s="199" customFormat="1" ht="21.95" customHeight="1" x14ac:dyDescent="0.2">
      <c r="A32" s="205"/>
      <c r="C32" s="206"/>
    </row>
    <row r="33" spans="1:3" s="199" customFormat="1" ht="21.95" customHeight="1" x14ac:dyDescent="0.2">
      <c r="A33" s="205"/>
      <c r="C33" s="206"/>
    </row>
  </sheetData>
  <mergeCells count="14">
    <mergeCell ref="A30:C30"/>
    <mergeCell ref="A31:C31"/>
    <mergeCell ref="A21:D21"/>
    <mergeCell ref="B22:D22"/>
    <mergeCell ref="D24:E29"/>
    <mergeCell ref="C4:C5"/>
    <mergeCell ref="D4:D5"/>
    <mergeCell ref="A15:E16"/>
    <mergeCell ref="A23:B23"/>
    <mergeCell ref="B17:C17"/>
    <mergeCell ref="B18:C18"/>
    <mergeCell ref="B19:D19"/>
    <mergeCell ref="A20:D20"/>
    <mergeCell ref="A7:B7"/>
  </mergeCells>
  <phoneticPr fontId="0" type="noConversion"/>
  <pageMargins left="1.01" right="0.3" top="0.36" bottom="0.6" header="0.27" footer="0.4921259845"/>
  <pageSetup paperSize="9" scale="77" orientation="portrait" r:id="rId1"/>
  <headerFooter alignWithMargins="0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3"/>
  <sheetViews>
    <sheetView zoomScale="145" zoomScaleNormal="145" workbookViewId="0">
      <selection activeCell="A7" sqref="A7:B7"/>
    </sheetView>
  </sheetViews>
  <sheetFormatPr baseColWidth="10" defaultRowHeight="12.75" x14ac:dyDescent="0.2"/>
  <cols>
    <col min="1" max="1" width="8.7109375" style="45" customWidth="1"/>
    <col min="2" max="2" width="41.140625" style="45" customWidth="1"/>
    <col min="3" max="3" width="22.85546875" style="45" bestFit="1" customWidth="1"/>
    <col min="4" max="5" width="12.5703125" style="45" customWidth="1"/>
    <col min="6" max="16384" width="11.42578125" style="45"/>
  </cols>
  <sheetData>
    <row r="1" spans="1:5" ht="21" thickBot="1" x14ac:dyDescent="0.35">
      <c r="A1" s="128" t="s">
        <v>14</v>
      </c>
    </row>
    <row r="2" spans="1:5" ht="13.5" thickBot="1" x14ac:dyDescent="0.25">
      <c r="C2" s="129" t="s">
        <v>128</v>
      </c>
    </row>
    <row r="3" spans="1:5" ht="13.15" customHeight="1" x14ac:dyDescent="0.2">
      <c r="A3" s="45" t="s">
        <v>1</v>
      </c>
      <c r="B3" s="198"/>
      <c r="D3" s="228"/>
      <c r="E3" s="228"/>
    </row>
    <row r="4" spans="1:5" ht="13.15" customHeight="1" x14ac:dyDescent="0.2">
      <c r="A4" s="45" t="s">
        <v>45</v>
      </c>
      <c r="B4" s="198"/>
      <c r="C4" s="359" t="s">
        <v>335</v>
      </c>
      <c r="D4" s="360"/>
      <c r="E4" s="228"/>
    </row>
    <row r="5" spans="1:5" x14ac:dyDescent="0.2">
      <c r="B5" s="198"/>
      <c r="C5" s="359"/>
      <c r="D5" s="360"/>
    </row>
    <row r="7" spans="1:5" s="199" customFormat="1" ht="24.75" customHeight="1" x14ac:dyDescent="0.2">
      <c r="A7" s="362" t="s">
        <v>340</v>
      </c>
      <c r="B7" s="362"/>
      <c r="C7" s="229" t="s">
        <v>296</v>
      </c>
      <c r="D7" s="229" t="s">
        <v>297</v>
      </c>
      <c r="E7" s="229" t="s">
        <v>298</v>
      </c>
    </row>
    <row r="8" spans="1:5" s="199" customFormat="1" ht="21.95" customHeight="1" x14ac:dyDescent="0.2">
      <c r="A8" s="200" t="s">
        <v>74</v>
      </c>
      <c r="B8" s="201" t="s">
        <v>299</v>
      </c>
      <c r="C8" s="230"/>
      <c r="D8" s="227"/>
      <c r="E8" s="227"/>
    </row>
    <row r="9" spans="1:5" s="199" customFormat="1" ht="21.95" customHeight="1" x14ac:dyDescent="0.2">
      <c r="A9" s="200" t="s">
        <v>75</v>
      </c>
      <c r="B9" s="201" t="s">
        <v>300</v>
      </c>
      <c r="C9" s="231"/>
      <c r="D9" s="227"/>
      <c r="E9" s="227"/>
    </row>
    <row r="10" spans="1:5" s="199" customFormat="1" ht="21.95" customHeight="1" x14ac:dyDescent="0.2">
      <c r="A10" s="200" t="s">
        <v>76</v>
      </c>
      <c r="B10" s="201" t="s">
        <v>301</v>
      </c>
      <c r="C10" s="232"/>
      <c r="D10" s="233"/>
      <c r="E10" s="227"/>
    </row>
    <row r="11" spans="1:5" s="199" customFormat="1" ht="21.95" customHeight="1" x14ac:dyDescent="0.2">
      <c r="A11" s="200" t="s">
        <v>77</v>
      </c>
      <c r="B11" s="201" t="s">
        <v>302</v>
      </c>
      <c r="C11" s="234"/>
      <c r="D11" s="227"/>
      <c r="E11" s="227"/>
    </row>
    <row r="12" spans="1:5" s="199" customFormat="1" ht="21.95" customHeight="1" x14ac:dyDescent="0.2">
      <c r="A12" s="200" t="s">
        <v>79</v>
      </c>
      <c r="B12" s="201" t="s">
        <v>59</v>
      </c>
      <c r="C12" s="235"/>
      <c r="D12" s="227"/>
      <c r="E12" s="227"/>
    </row>
    <row r="13" spans="1:5" s="199" customFormat="1" ht="21.95" customHeight="1" x14ac:dyDescent="0.2">
      <c r="A13" s="200" t="s">
        <v>81</v>
      </c>
      <c r="B13" s="201" t="s">
        <v>303</v>
      </c>
      <c r="C13" s="236"/>
      <c r="D13" s="227"/>
      <c r="E13" s="227"/>
    </row>
    <row r="14" spans="1:5" s="199" customFormat="1" ht="21.95" customHeight="1" x14ac:dyDescent="0.2">
      <c r="A14" s="200" t="s">
        <v>304</v>
      </c>
      <c r="B14" s="202" t="s">
        <v>305</v>
      </c>
      <c r="C14" s="202"/>
      <c r="D14" s="203" t="e">
        <f>1/C12+((C13*100/100*C11*1)/(2*C12))</f>
        <v>#DIV/0!</v>
      </c>
      <c r="E14" s="204" t="e">
        <f>+D14*C10</f>
        <v>#DIV/0!</v>
      </c>
    </row>
    <row r="15" spans="1:5" s="199" customFormat="1" ht="21.95" customHeight="1" x14ac:dyDescent="0.2">
      <c r="A15" s="361"/>
      <c r="B15" s="361"/>
      <c r="C15" s="361"/>
      <c r="D15" s="361"/>
      <c r="E15" s="361"/>
    </row>
    <row r="16" spans="1:5" s="199" customFormat="1" ht="21.95" customHeight="1" x14ac:dyDescent="0.2">
      <c r="A16" s="361"/>
      <c r="B16" s="361"/>
      <c r="C16" s="361"/>
      <c r="D16" s="361"/>
      <c r="E16" s="361"/>
    </row>
    <row r="17" spans="1:5" s="199" customFormat="1" ht="21.95" customHeight="1" x14ac:dyDescent="0.2">
      <c r="A17" s="200" t="s">
        <v>306</v>
      </c>
      <c r="B17" s="363" t="s">
        <v>307</v>
      </c>
      <c r="C17" s="363"/>
      <c r="D17" s="237"/>
      <c r="E17" s="204">
        <f>+D17*C10</f>
        <v>0</v>
      </c>
    </row>
    <row r="18" spans="1:5" s="199" customFormat="1" ht="21.95" customHeight="1" x14ac:dyDescent="0.2">
      <c r="A18" s="200" t="s">
        <v>308</v>
      </c>
      <c r="B18" s="363" t="s">
        <v>309</v>
      </c>
      <c r="C18" s="363"/>
      <c r="D18" s="238"/>
      <c r="E18" s="204">
        <f>+D18*C10</f>
        <v>0</v>
      </c>
    </row>
    <row r="19" spans="1:5" s="199" customFormat="1" ht="21.95" customHeight="1" x14ac:dyDescent="0.2">
      <c r="A19" s="200" t="s">
        <v>310</v>
      </c>
      <c r="B19" s="363" t="s">
        <v>311</v>
      </c>
      <c r="C19" s="363"/>
      <c r="D19" s="363"/>
      <c r="E19" s="239">
        <v>0</v>
      </c>
    </row>
    <row r="20" spans="1:5" s="199" customFormat="1" ht="21.95" customHeight="1" x14ac:dyDescent="0.2">
      <c r="A20" s="364" t="s">
        <v>312</v>
      </c>
      <c r="B20" s="364"/>
      <c r="C20" s="364"/>
      <c r="D20" s="364"/>
      <c r="E20" s="240"/>
    </row>
    <row r="21" spans="1:5" s="199" customFormat="1" ht="21.95" customHeight="1" x14ac:dyDescent="0.2">
      <c r="A21" s="364" t="s">
        <v>336</v>
      </c>
      <c r="B21" s="364"/>
      <c r="C21" s="364"/>
      <c r="D21" s="364"/>
      <c r="E21" s="240"/>
    </row>
    <row r="22" spans="1:5" s="199" customFormat="1" ht="21.95" customHeight="1" x14ac:dyDescent="0.2">
      <c r="A22" s="205"/>
      <c r="B22" s="367"/>
      <c r="C22" s="367"/>
      <c r="D22" s="367"/>
    </row>
    <row r="23" spans="1:5" s="199" customFormat="1" ht="24.75" customHeight="1" x14ac:dyDescent="0.2">
      <c r="A23" s="362" t="s">
        <v>339</v>
      </c>
      <c r="B23" s="362"/>
      <c r="C23" s="229" t="s">
        <v>296</v>
      </c>
      <c r="D23" s="229"/>
      <c r="E23" s="229" t="s">
        <v>298</v>
      </c>
    </row>
    <row r="24" spans="1:5" s="199" customFormat="1" ht="21.95" customHeight="1" x14ac:dyDescent="0.2">
      <c r="A24" s="200" t="s">
        <v>85</v>
      </c>
      <c r="B24" s="201" t="s">
        <v>313</v>
      </c>
      <c r="C24" s="241"/>
      <c r="D24" s="368"/>
      <c r="E24" s="369"/>
    </row>
    <row r="25" spans="1:5" s="199" customFormat="1" ht="21.95" customHeight="1" x14ac:dyDescent="0.2">
      <c r="A25" s="200" t="s">
        <v>87</v>
      </c>
      <c r="B25" s="201" t="s">
        <v>314</v>
      </c>
      <c r="C25" s="242"/>
      <c r="D25" s="370"/>
      <c r="E25" s="371"/>
    </row>
    <row r="26" spans="1:5" s="199" customFormat="1" ht="21.95" customHeight="1" x14ac:dyDescent="0.2">
      <c r="A26" s="200" t="s">
        <v>89</v>
      </c>
      <c r="B26" s="201" t="s">
        <v>337</v>
      </c>
      <c r="C26" s="243"/>
      <c r="D26" s="370"/>
      <c r="E26" s="371"/>
    </row>
    <row r="27" spans="1:5" s="199" customFormat="1" ht="21.95" customHeight="1" x14ac:dyDescent="0.2">
      <c r="A27" s="200" t="s">
        <v>91</v>
      </c>
      <c r="B27" s="201" t="s">
        <v>60</v>
      </c>
      <c r="C27" s="244"/>
      <c r="D27" s="370"/>
      <c r="E27" s="371"/>
    </row>
    <row r="28" spans="1:5" s="199" customFormat="1" ht="21.95" customHeight="1" x14ac:dyDescent="0.2">
      <c r="A28" s="200" t="s">
        <v>101</v>
      </c>
      <c r="B28" s="201" t="s">
        <v>315</v>
      </c>
      <c r="C28" s="245"/>
      <c r="D28" s="370"/>
      <c r="E28" s="371"/>
    </row>
    <row r="29" spans="1:5" s="199" customFormat="1" ht="21.95" customHeight="1" x14ac:dyDescent="0.2">
      <c r="A29" s="200" t="s">
        <v>316</v>
      </c>
      <c r="B29" s="201" t="s">
        <v>317</v>
      </c>
      <c r="C29" s="246"/>
      <c r="D29" s="372"/>
      <c r="E29" s="373"/>
    </row>
    <row r="30" spans="1:5" s="199" customFormat="1" ht="21.95" customHeight="1" x14ac:dyDescent="0.2">
      <c r="A30" s="365" t="s">
        <v>338</v>
      </c>
      <c r="B30" s="366"/>
      <c r="C30" s="366"/>
      <c r="D30" s="247"/>
      <c r="E30" s="240"/>
    </row>
    <row r="31" spans="1:5" s="199" customFormat="1" ht="21.95" customHeight="1" x14ac:dyDescent="0.2">
      <c r="A31" s="365" t="s">
        <v>332</v>
      </c>
      <c r="B31" s="366"/>
      <c r="C31" s="366"/>
      <c r="D31" s="248"/>
      <c r="E31" s="240"/>
    </row>
    <row r="32" spans="1:5" s="199" customFormat="1" ht="21.95" customHeight="1" x14ac:dyDescent="0.2">
      <c r="A32" s="205"/>
      <c r="C32" s="206"/>
    </row>
    <row r="33" spans="1:3" s="199" customFormat="1" ht="21.95" customHeight="1" x14ac:dyDescent="0.2">
      <c r="A33" s="205"/>
      <c r="C33" s="206"/>
    </row>
  </sheetData>
  <mergeCells count="14">
    <mergeCell ref="A31:C31"/>
    <mergeCell ref="A20:D20"/>
    <mergeCell ref="C4:C5"/>
    <mergeCell ref="D4:D5"/>
    <mergeCell ref="A7:B7"/>
    <mergeCell ref="A15:E16"/>
    <mergeCell ref="B18:C18"/>
    <mergeCell ref="B19:D19"/>
    <mergeCell ref="B17:C17"/>
    <mergeCell ref="A21:D21"/>
    <mergeCell ref="B22:D22"/>
    <mergeCell ref="A23:B23"/>
    <mergeCell ref="D24:E29"/>
    <mergeCell ref="A30:C30"/>
  </mergeCells>
  <phoneticPr fontId="0" type="noConversion"/>
  <pageMargins left="1.01" right="0.3" top="0.36" bottom="0.6" header="0.27" footer="0.4921259845"/>
  <pageSetup paperSize="9" scale="77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0. Allgemeines</vt:lpstr>
      <vt:lpstr>1. Mittellohn</vt:lpstr>
      <vt:lpstr>2. Tarife_Zuschläge</vt:lpstr>
      <vt:lpstr>3. Arbeitstage</vt:lpstr>
      <vt:lpstr>4. Soziallöhne</vt:lpstr>
      <vt:lpstr>5. Sozialkosten</vt:lpstr>
      <vt:lpstr>6. Lohnnebenkosten</vt:lpstr>
      <vt:lpstr>7. Gerätekarte_1</vt:lpstr>
      <vt:lpstr>8. Gerätekarte_2</vt:lpstr>
      <vt:lpstr>9. Kurz-LV</vt:lpstr>
      <vt:lpstr>10. Kalkulation</vt:lpstr>
      <vt:lpstr>11. Gemeinkosten</vt:lpstr>
      <vt:lpstr>12. Schlußblatt</vt:lpstr>
      <vt:lpstr>13. EFB 221</vt:lpstr>
      <vt:lpstr>14. EFB 221 - Beispiel</vt:lpstr>
      <vt:lpstr>15. Massenermittlung</vt:lpstr>
      <vt:lpstr>'10. Kalkulation'!Drucktitel</vt:lpstr>
      <vt:lpstr>ml</vt:lpstr>
      <vt:lpstr>nk</vt:lpstr>
      <vt:lpstr>sk</vt:lpstr>
      <vt:lpstr>zl</vt:lpstr>
    </vt:vector>
  </TitlesOfParts>
  <Company>n.n.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Ralf Hirsch</cp:lastModifiedBy>
  <cp:lastPrinted>2020-02-24T15:34:02Z</cp:lastPrinted>
  <dcterms:created xsi:type="dcterms:W3CDTF">2002-07-23T07:57:19Z</dcterms:created>
  <dcterms:modified xsi:type="dcterms:W3CDTF">2021-03-20T09:51:11Z</dcterms:modified>
</cp:coreProperties>
</file>